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21_NA Caballines\Manuscript June 19 2025\Manuscript June 19 2025\Supplementary Materials\Edited\"/>
    </mc:Choice>
  </mc:AlternateContent>
  <xr:revisionPtr revIDLastSave="0" documentId="8_{DC9C5E0A-5A67-4DE2-BF09-6E7B6E9FD75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euil1" sheetId="1" r:id="rId1"/>
  </sheets>
  <definedNames>
    <definedName name="dap">Feuil1!#REF!</definedName>
    <definedName name="dapdist">Feuil1!#REF!</definedName>
    <definedName name="dapmax">Feuil1!#REF!</definedName>
    <definedName name="dapmin">Feuil1!#REF!</definedName>
    <definedName name="dapprox">Feuil1!#REF!</definedName>
    <definedName name="dtart">Feuil1!#REF!</definedName>
    <definedName name="dtprox">Feuil1!#REF!</definedName>
    <definedName name="dtsusart">Feuil1!#REF!</definedName>
    <definedName name="largeur">Feuil1!#REF!</definedName>
    <definedName name="longueur">Feuil1!#REF!</definedName>
    <definedName name="magnum">Feuil1!#REF!</definedName>
    <definedName name="_xlnm.Print_Area">Feuil1!$B$2:$I$16</definedName>
    <definedName name="uncif">Feuil1!#REF!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K144" i="1" l="1"/>
  <c r="L144" i="1"/>
  <c r="L146" i="1"/>
  <c r="J140" i="1"/>
  <c r="J142" i="1"/>
  <c r="J144" i="1"/>
  <c r="J145" i="1"/>
  <c r="C140" i="1"/>
  <c r="D140" i="1"/>
  <c r="E140" i="1"/>
  <c r="K140" i="1" s="1"/>
  <c r="F140" i="1"/>
  <c r="L140" i="1" s="1"/>
  <c r="G140" i="1"/>
  <c r="C141" i="1"/>
  <c r="D141" i="1"/>
  <c r="J141" i="1" s="1"/>
  <c r="E141" i="1"/>
  <c r="K141" i="1" s="1"/>
  <c r="F141" i="1"/>
  <c r="L141" i="1" s="1"/>
  <c r="G141" i="1"/>
  <c r="C142" i="1"/>
  <c r="D142" i="1"/>
  <c r="E142" i="1"/>
  <c r="K142" i="1" s="1"/>
  <c r="F142" i="1"/>
  <c r="L142" i="1" s="1"/>
  <c r="G142" i="1"/>
  <c r="C143" i="1"/>
  <c r="D143" i="1"/>
  <c r="J143" i="1" s="1"/>
  <c r="E143" i="1"/>
  <c r="K143" i="1" s="1"/>
  <c r="F143" i="1"/>
  <c r="L143" i="1" s="1"/>
  <c r="G143" i="1"/>
  <c r="C144" i="1"/>
  <c r="D144" i="1"/>
  <c r="E144" i="1"/>
  <c r="F144" i="1"/>
  <c r="G144" i="1"/>
  <c r="C145" i="1"/>
  <c r="D145" i="1"/>
  <c r="E145" i="1"/>
  <c r="K145" i="1" s="1"/>
  <c r="F145" i="1"/>
  <c r="L145" i="1" s="1"/>
  <c r="G145" i="1"/>
  <c r="C146" i="1"/>
  <c r="D146" i="1"/>
  <c r="J146" i="1" s="1"/>
  <c r="E146" i="1"/>
  <c r="K146" i="1" s="1"/>
  <c r="F146" i="1"/>
  <c r="G146" i="1"/>
  <c r="C147" i="1"/>
  <c r="D147" i="1"/>
  <c r="J147" i="1" s="1"/>
  <c r="E147" i="1"/>
  <c r="K147" i="1" s="1"/>
  <c r="F147" i="1"/>
  <c r="L147" i="1" s="1"/>
  <c r="G147" i="1"/>
  <c r="G139" i="1"/>
  <c r="F139" i="1"/>
  <c r="L139" i="1" s="1"/>
  <c r="E139" i="1"/>
  <c r="K139" i="1" s="1"/>
  <c r="C139" i="1"/>
  <c r="D139" i="1"/>
  <c r="J139" i="1" s="1"/>
  <c r="K112" i="1"/>
  <c r="L112" i="1"/>
  <c r="K114" i="1"/>
  <c r="L114" i="1"/>
  <c r="L116" i="1"/>
  <c r="J110" i="1"/>
  <c r="J112" i="1"/>
  <c r="J114" i="1"/>
  <c r="J115" i="1"/>
  <c r="C110" i="1"/>
  <c r="D110" i="1"/>
  <c r="E110" i="1"/>
  <c r="K110" i="1" s="1"/>
  <c r="F110" i="1"/>
  <c r="L110" i="1" s="1"/>
  <c r="G110" i="1"/>
  <c r="C111" i="1"/>
  <c r="D111" i="1"/>
  <c r="J111" i="1" s="1"/>
  <c r="E111" i="1"/>
  <c r="K111" i="1" s="1"/>
  <c r="F111" i="1"/>
  <c r="L111" i="1" s="1"/>
  <c r="G111" i="1"/>
  <c r="C112" i="1"/>
  <c r="D112" i="1"/>
  <c r="E112" i="1"/>
  <c r="F112" i="1"/>
  <c r="G112" i="1"/>
  <c r="C113" i="1"/>
  <c r="D113" i="1"/>
  <c r="J113" i="1" s="1"/>
  <c r="E113" i="1"/>
  <c r="K113" i="1" s="1"/>
  <c r="F113" i="1"/>
  <c r="L113" i="1" s="1"/>
  <c r="G113" i="1"/>
  <c r="C114" i="1"/>
  <c r="D114" i="1"/>
  <c r="E114" i="1"/>
  <c r="F114" i="1"/>
  <c r="G114" i="1"/>
  <c r="C115" i="1"/>
  <c r="D115" i="1"/>
  <c r="E115" i="1"/>
  <c r="K115" i="1" s="1"/>
  <c r="F115" i="1"/>
  <c r="L115" i="1" s="1"/>
  <c r="G115" i="1"/>
  <c r="C116" i="1"/>
  <c r="D116" i="1"/>
  <c r="J116" i="1" s="1"/>
  <c r="E116" i="1"/>
  <c r="K116" i="1" s="1"/>
  <c r="F116" i="1"/>
  <c r="G116" i="1"/>
  <c r="C117" i="1"/>
  <c r="D117" i="1"/>
  <c r="J117" i="1" s="1"/>
  <c r="E117" i="1"/>
  <c r="K117" i="1" s="1"/>
  <c r="F117" i="1"/>
  <c r="L117" i="1" s="1"/>
  <c r="G117" i="1"/>
  <c r="G109" i="1"/>
  <c r="F109" i="1"/>
  <c r="L109" i="1" s="1"/>
  <c r="E109" i="1"/>
  <c r="K109" i="1" s="1"/>
  <c r="D109" i="1"/>
  <c r="J109" i="1" s="1"/>
  <c r="C109" i="1"/>
  <c r="G98" i="1"/>
  <c r="D99" i="1"/>
  <c r="E99" i="1"/>
  <c r="F99" i="1"/>
  <c r="G99" i="1"/>
  <c r="D100" i="1"/>
  <c r="E100" i="1"/>
  <c r="F100" i="1"/>
  <c r="G100" i="1"/>
  <c r="D101" i="1"/>
  <c r="E101" i="1"/>
  <c r="F101" i="1"/>
  <c r="G101" i="1"/>
  <c r="D102" i="1"/>
  <c r="E102" i="1"/>
  <c r="F102" i="1"/>
  <c r="G102" i="1"/>
  <c r="E103" i="1"/>
  <c r="F103" i="1"/>
  <c r="G103" i="1"/>
  <c r="D104" i="1"/>
  <c r="E104" i="1"/>
  <c r="F104" i="1"/>
  <c r="G104" i="1"/>
  <c r="D105" i="1"/>
  <c r="E105" i="1"/>
  <c r="F105" i="1"/>
  <c r="G105" i="1"/>
  <c r="D106" i="1"/>
  <c r="E106" i="1"/>
  <c r="F106" i="1"/>
  <c r="G106" i="1"/>
  <c r="D107" i="1"/>
  <c r="E107" i="1"/>
  <c r="F107" i="1"/>
  <c r="G107" i="1"/>
  <c r="G64" i="1" l="1"/>
  <c r="G29" i="1" l="1"/>
  <c r="G28" i="1"/>
  <c r="G27" i="1"/>
  <c r="G26" i="1"/>
  <c r="G25" i="1"/>
  <c r="G24" i="1"/>
  <c r="G23" i="1"/>
  <c r="G22" i="1"/>
  <c r="G21" i="1"/>
  <c r="G20" i="1"/>
  <c r="G19" i="1"/>
  <c r="G18" i="1"/>
  <c r="C19" i="1"/>
  <c r="H98" i="1" l="1"/>
  <c r="I98" i="1"/>
  <c r="J98" i="1"/>
  <c r="I105" i="1"/>
  <c r="H105" i="1"/>
  <c r="J102" i="1"/>
  <c r="I102" i="1"/>
  <c r="H102" i="1"/>
  <c r="J101" i="1"/>
  <c r="I101" i="1"/>
  <c r="H101" i="1"/>
  <c r="J100" i="1"/>
  <c r="I100" i="1"/>
  <c r="H100" i="1"/>
  <c r="I137" i="1"/>
  <c r="H137" i="1"/>
  <c r="G137" i="1"/>
  <c r="F137" i="1"/>
  <c r="E137" i="1"/>
  <c r="D137" i="1"/>
  <c r="C137" i="1"/>
  <c r="I136" i="1"/>
  <c r="H136" i="1"/>
  <c r="G136" i="1"/>
  <c r="F136" i="1"/>
  <c r="E136" i="1"/>
  <c r="D136" i="1"/>
  <c r="C136" i="1"/>
  <c r="I135" i="1"/>
  <c r="H135" i="1"/>
  <c r="G135" i="1"/>
  <c r="F135" i="1"/>
  <c r="E135" i="1"/>
  <c r="D135" i="1"/>
  <c r="C135" i="1"/>
  <c r="I134" i="1"/>
  <c r="H134" i="1"/>
  <c r="G134" i="1"/>
  <c r="F134" i="1"/>
  <c r="E134" i="1"/>
  <c r="D134" i="1"/>
  <c r="C134" i="1"/>
  <c r="I133" i="1"/>
  <c r="H133" i="1"/>
  <c r="G133" i="1"/>
  <c r="F133" i="1"/>
  <c r="E133" i="1"/>
  <c r="D133" i="1"/>
  <c r="C133" i="1"/>
  <c r="I132" i="1"/>
  <c r="H132" i="1"/>
  <c r="G132" i="1"/>
  <c r="F132" i="1"/>
  <c r="E132" i="1"/>
  <c r="D132" i="1"/>
  <c r="I131" i="1"/>
  <c r="H131" i="1"/>
  <c r="G131" i="1"/>
  <c r="F131" i="1"/>
  <c r="E131" i="1"/>
  <c r="D131" i="1"/>
  <c r="C131" i="1"/>
  <c r="I130" i="1"/>
  <c r="H130" i="1"/>
  <c r="G130" i="1"/>
  <c r="F130" i="1"/>
  <c r="E130" i="1"/>
  <c r="D130" i="1"/>
  <c r="C130" i="1"/>
  <c r="I129" i="1"/>
  <c r="H129" i="1"/>
  <c r="G129" i="1"/>
  <c r="F129" i="1"/>
  <c r="E129" i="1"/>
  <c r="D129" i="1"/>
  <c r="C129" i="1"/>
  <c r="I128" i="1"/>
  <c r="H128" i="1"/>
  <c r="G128" i="1"/>
  <c r="F128" i="1"/>
  <c r="E128" i="1"/>
  <c r="D128" i="1"/>
  <c r="C128" i="1"/>
  <c r="C107" i="1"/>
  <c r="C106" i="1"/>
  <c r="C105" i="1"/>
  <c r="C104" i="1"/>
  <c r="C103" i="1"/>
  <c r="C102" i="1"/>
  <c r="C101" i="1"/>
  <c r="C100" i="1"/>
  <c r="C99" i="1"/>
  <c r="F98" i="1"/>
  <c r="E98" i="1"/>
  <c r="D98" i="1"/>
  <c r="C98" i="1"/>
  <c r="F78" i="1"/>
  <c r="L78" i="1" s="1"/>
  <c r="E78" i="1"/>
  <c r="K78" i="1" s="1"/>
  <c r="D78" i="1"/>
  <c r="J78" i="1" s="1"/>
  <c r="G83" i="1"/>
  <c r="F83" i="1"/>
  <c r="L83" i="1" s="1"/>
  <c r="E83" i="1"/>
  <c r="K83" i="1" s="1"/>
  <c r="D83" i="1"/>
  <c r="J83" i="1" s="1"/>
  <c r="C83" i="1"/>
  <c r="G82" i="1"/>
  <c r="F82" i="1"/>
  <c r="L82" i="1" s="1"/>
  <c r="E82" i="1"/>
  <c r="K82" i="1" s="1"/>
  <c r="D82" i="1"/>
  <c r="J82" i="1" s="1"/>
  <c r="C82" i="1"/>
  <c r="G81" i="1"/>
  <c r="F81" i="1"/>
  <c r="L81" i="1" s="1"/>
  <c r="E81" i="1"/>
  <c r="K81" i="1" s="1"/>
  <c r="D81" i="1"/>
  <c r="J81" i="1" s="1"/>
  <c r="C81" i="1"/>
  <c r="G80" i="1"/>
  <c r="F80" i="1"/>
  <c r="L80" i="1" s="1"/>
  <c r="E80" i="1"/>
  <c r="K80" i="1" s="1"/>
  <c r="D80" i="1"/>
  <c r="J80" i="1" s="1"/>
  <c r="C80" i="1"/>
  <c r="G79" i="1"/>
  <c r="F79" i="1"/>
  <c r="L79" i="1" s="1"/>
  <c r="E79" i="1"/>
  <c r="K79" i="1" s="1"/>
  <c r="D79" i="1"/>
  <c r="J79" i="1" s="1"/>
  <c r="C79" i="1"/>
  <c r="G77" i="1"/>
  <c r="F77" i="1"/>
  <c r="L77" i="1" s="1"/>
  <c r="E77" i="1"/>
  <c r="K77" i="1" s="1"/>
  <c r="G75" i="1"/>
  <c r="F75" i="1"/>
  <c r="L75" i="1" s="1"/>
  <c r="E75" i="1"/>
  <c r="K75" i="1" s="1"/>
  <c r="D75" i="1"/>
  <c r="C75" i="1"/>
  <c r="G74" i="1"/>
  <c r="F74" i="1"/>
  <c r="L74" i="1" s="1"/>
  <c r="E74" i="1"/>
  <c r="K74" i="1" s="1"/>
  <c r="D74" i="1"/>
  <c r="C74" i="1"/>
  <c r="D72" i="1"/>
  <c r="C72" i="1"/>
  <c r="D71" i="1"/>
  <c r="C71" i="1"/>
  <c r="F70" i="1"/>
  <c r="E70" i="1"/>
  <c r="D70" i="1"/>
  <c r="C70" i="1"/>
  <c r="F69" i="1"/>
  <c r="E69" i="1"/>
  <c r="D69" i="1"/>
  <c r="C69" i="1"/>
  <c r="G78" i="1"/>
  <c r="G68" i="1"/>
  <c r="F68" i="1"/>
  <c r="E68" i="1"/>
  <c r="D68" i="1"/>
  <c r="C68" i="1"/>
  <c r="D77" i="1"/>
  <c r="J77" i="1" s="1"/>
  <c r="G67" i="1"/>
  <c r="F67" i="1"/>
  <c r="E67" i="1"/>
  <c r="D67" i="1"/>
  <c r="C67" i="1"/>
  <c r="C76" i="1"/>
  <c r="G66" i="1"/>
  <c r="F66" i="1"/>
  <c r="E66" i="1"/>
  <c r="D66" i="1"/>
  <c r="C66" i="1"/>
  <c r="D65" i="1"/>
  <c r="C65" i="1"/>
  <c r="D64" i="1"/>
  <c r="C64" i="1"/>
  <c r="G63" i="1"/>
  <c r="D63" i="1"/>
  <c r="C63" i="1"/>
  <c r="G62" i="1"/>
  <c r="D62" i="1"/>
  <c r="C62" i="1"/>
  <c r="G61" i="1"/>
  <c r="D61" i="1"/>
  <c r="C61" i="1"/>
  <c r="G60" i="1"/>
  <c r="F60" i="1"/>
  <c r="E60" i="1"/>
  <c r="D60" i="1"/>
  <c r="C60" i="1"/>
  <c r="G85" i="1" l="1"/>
  <c r="J75" i="1"/>
  <c r="F84" i="1"/>
  <c r="L84" i="1" s="1"/>
  <c r="J74" i="1"/>
  <c r="E76" i="1"/>
  <c r="K76" i="1" s="1"/>
  <c r="D76" i="1"/>
  <c r="J76" i="1" s="1"/>
  <c r="G84" i="1"/>
  <c r="C85" i="1"/>
  <c r="H142" i="1"/>
  <c r="F76" i="1"/>
  <c r="L76" i="1" s="1"/>
  <c r="C84" i="1"/>
  <c r="D85" i="1"/>
  <c r="J85" i="1" s="1"/>
  <c r="H110" i="1"/>
  <c r="H147" i="1"/>
  <c r="G76" i="1"/>
  <c r="C78" i="1"/>
  <c r="D84" i="1"/>
  <c r="J84" i="1" s="1"/>
  <c r="E85" i="1"/>
  <c r="K85" i="1" s="1"/>
  <c r="C77" i="1"/>
  <c r="H80" i="1"/>
  <c r="E84" i="1"/>
  <c r="K84" i="1" s="1"/>
  <c r="F85" i="1"/>
  <c r="L85" i="1" s="1"/>
  <c r="H81" i="1"/>
  <c r="H82" i="1"/>
  <c r="H74" i="1"/>
  <c r="H111" i="1"/>
  <c r="H83" i="1"/>
  <c r="H144" i="1"/>
  <c r="H75" i="1"/>
  <c r="H78" i="1"/>
  <c r="H139" i="1"/>
  <c r="H141" i="1"/>
  <c r="H145" i="1"/>
  <c r="H140" i="1"/>
  <c r="H77" i="1"/>
  <c r="H79" i="1"/>
  <c r="G32" i="1"/>
  <c r="G33" i="1"/>
  <c r="G34" i="1"/>
  <c r="G35" i="1"/>
  <c r="G36" i="1"/>
  <c r="G37" i="1"/>
  <c r="G38" i="1"/>
  <c r="G39" i="1"/>
  <c r="G40" i="1"/>
  <c r="G41" i="1"/>
  <c r="G42" i="1"/>
  <c r="G31" i="1"/>
  <c r="F32" i="1"/>
  <c r="L32" i="1" s="1"/>
  <c r="F33" i="1"/>
  <c r="L33" i="1" s="1"/>
  <c r="F34" i="1"/>
  <c r="L34" i="1" s="1"/>
  <c r="F35" i="1"/>
  <c r="L35" i="1" s="1"/>
  <c r="F36" i="1"/>
  <c r="L36" i="1" s="1"/>
  <c r="F37" i="1"/>
  <c r="L37" i="1" s="1"/>
  <c r="F38" i="1"/>
  <c r="L38" i="1" s="1"/>
  <c r="F39" i="1"/>
  <c r="L39" i="1" s="1"/>
  <c r="F40" i="1"/>
  <c r="L40" i="1" s="1"/>
  <c r="F41" i="1"/>
  <c r="L41" i="1" s="1"/>
  <c r="F42" i="1"/>
  <c r="L42" i="1" s="1"/>
  <c r="F31" i="1"/>
  <c r="L31" i="1" s="1"/>
  <c r="E32" i="1"/>
  <c r="K32" i="1" s="1"/>
  <c r="E33" i="1"/>
  <c r="K33" i="1" s="1"/>
  <c r="E34" i="1"/>
  <c r="K34" i="1" s="1"/>
  <c r="E35" i="1"/>
  <c r="K35" i="1" s="1"/>
  <c r="E36" i="1"/>
  <c r="K36" i="1" s="1"/>
  <c r="E37" i="1"/>
  <c r="K37" i="1" s="1"/>
  <c r="E38" i="1"/>
  <c r="K38" i="1" s="1"/>
  <c r="E39" i="1"/>
  <c r="K39" i="1" s="1"/>
  <c r="E40" i="1"/>
  <c r="K40" i="1" s="1"/>
  <c r="E41" i="1"/>
  <c r="K41" i="1" s="1"/>
  <c r="E42" i="1"/>
  <c r="K42" i="1" s="1"/>
  <c r="E31" i="1"/>
  <c r="K31" i="1" s="1"/>
  <c r="D32" i="1"/>
  <c r="J32" i="1" s="1"/>
  <c r="D33" i="1"/>
  <c r="J33" i="1" s="1"/>
  <c r="D34" i="1"/>
  <c r="J34" i="1" s="1"/>
  <c r="D35" i="1"/>
  <c r="J35" i="1" s="1"/>
  <c r="D36" i="1"/>
  <c r="J36" i="1" s="1"/>
  <c r="D37" i="1"/>
  <c r="J37" i="1" s="1"/>
  <c r="D38" i="1"/>
  <c r="J38" i="1" s="1"/>
  <c r="D39" i="1"/>
  <c r="J39" i="1" s="1"/>
  <c r="D40" i="1"/>
  <c r="J40" i="1" s="1"/>
  <c r="D41" i="1"/>
  <c r="J41" i="1" s="1"/>
  <c r="D42" i="1"/>
  <c r="J42" i="1" s="1"/>
  <c r="D31" i="1"/>
  <c r="J31" i="1" s="1"/>
  <c r="C32" i="1"/>
  <c r="C33" i="1"/>
  <c r="C34" i="1"/>
  <c r="C35" i="1"/>
  <c r="C36" i="1"/>
  <c r="C37" i="1"/>
  <c r="C38" i="1"/>
  <c r="C39" i="1"/>
  <c r="C40" i="1"/>
  <c r="C41" i="1"/>
  <c r="C42" i="1"/>
  <c r="C31" i="1"/>
  <c r="H85" i="1" l="1"/>
  <c r="H76" i="1"/>
  <c r="H84" i="1"/>
  <c r="H109" i="1"/>
  <c r="H114" i="1"/>
  <c r="H115" i="1"/>
  <c r="H143" i="1"/>
  <c r="C29" i="1"/>
  <c r="C28" i="1"/>
  <c r="I27" i="1"/>
  <c r="H27" i="1"/>
  <c r="F27" i="1"/>
  <c r="E27" i="1"/>
  <c r="D27" i="1"/>
  <c r="C27" i="1"/>
  <c r="I26" i="1"/>
  <c r="H26" i="1"/>
  <c r="F26" i="1"/>
  <c r="E26" i="1"/>
  <c r="D26" i="1"/>
  <c r="C26" i="1"/>
  <c r="I25" i="1"/>
  <c r="H25" i="1"/>
  <c r="F25" i="1"/>
  <c r="E25" i="1"/>
  <c r="D25" i="1"/>
  <c r="C25" i="1"/>
  <c r="I24" i="1"/>
  <c r="H24" i="1"/>
  <c r="F24" i="1"/>
  <c r="E24" i="1"/>
  <c r="D24" i="1"/>
  <c r="C24" i="1"/>
  <c r="I23" i="1"/>
  <c r="H23" i="1"/>
  <c r="F23" i="1"/>
  <c r="E23" i="1"/>
  <c r="D23" i="1"/>
  <c r="C23" i="1"/>
  <c r="C22" i="1"/>
  <c r="C21" i="1"/>
  <c r="C20" i="1"/>
  <c r="C18" i="1"/>
  <c r="I17" i="1"/>
  <c r="H17" i="1"/>
  <c r="G17" i="1"/>
  <c r="F17" i="1"/>
  <c r="E17" i="1"/>
  <c r="D17" i="1"/>
  <c r="C17" i="1"/>
  <c r="H113" i="1" l="1"/>
  <c r="H117" i="1"/>
  <c r="H116" i="1"/>
  <c r="H146" i="1"/>
  <c r="H112" i="1"/>
  <c r="H33" i="1"/>
  <c r="H31" i="1"/>
  <c r="H37" i="1" l="1"/>
  <c r="H41" i="1"/>
  <c r="H38" i="1"/>
  <c r="H35" i="1"/>
  <c r="H32" i="1"/>
  <c r="H40" i="1"/>
  <c r="H42" i="1"/>
  <c r="H39" i="1"/>
  <c r="H36" i="1"/>
  <c r="H34" i="1"/>
</calcChain>
</file>

<file path=xl/sharedStrings.xml><?xml version="1.0" encoding="utf-8"?>
<sst xmlns="http://schemas.openxmlformats.org/spreadsheetml/2006/main" count="105" uniqueCount="38">
  <si>
    <t>Berkeley</t>
  </si>
  <si>
    <t>VE</t>
  </si>
  <si>
    <t>Oregon</t>
  </si>
  <si>
    <t>2491 ?</t>
  </si>
  <si>
    <t>Rancholabrean</t>
  </si>
  <si>
    <t>Log10(E.h.o)</t>
  </si>
  <si>
    <t>Mesures</t>
  </si>
  <si>
    <t>n</t>
  </si>
  <si>
    <t>x</t>
  </si>
  <si>
    <t>min</t>
  </si>
  <si>
    <t>max</t>
  </si>
  <si>
    <t>s</t>
  </si>
  <si>
    <t>v</t>
  </si>
  <si>
    <t>D logmin</t>
  </si>
  <si>
    <t>Dlogmax</t>
  </si>
  <si>
    <t>LACM 137</t>
  </si>
  <si>
    <t>BK V0101</t>
  </si>
  <si>
    <t>n=29</t>
  </si>
  <si>
    <t>6 Max</t>
  </si>
  <si>
    <t>n=32</t>
  </si>
  <si>
    <t>82715-1</t>
  </si>
  <si>
    <t>82715-3</t>
  </si>
  <si>
    <t>ANT</t>
  </si>
  <si>
    <t>POST</t>
  </si>
  <si>
    <t>82703(3)</t>
  </si>
  <si>
    <t>82703(5)</t>
  </si>
  <si>
    <t>Ingleside</t>
  </si>
  <si>
    <t>TMM 30967</t>
  </si>
  <si>
    <t>TMM 1170</t>
  </si>
  <si>
    <t>TMM 1569</t>
  </si>
  <si>
    <t>TMM 942</t>
  </si>
  <si>
    <t>E. scotti n=9</t>
  </si>
  <si>
    <t>A. Harris</t>
  </si>
  <si>
    <t>Fossil Lake</t>
  </si>
  <si>
    <t>Fossil Lake n=2-7</t>
  </si>
  <si>
    <t>Fossil Lake n=3-5</t>
  </si>
  <si>
    <t>Fossil Lake n=6-7</t>
  </si>
  <si>
    <t>Fossil Lake n=4-5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</si>
</sst>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0">
    <font>
      <sz val="9"/>
      <name val="Geneva"/>
    </font>
    <font>
      <sz val="8"/>
      <name val="Geneva"/>
      <family val="2"/>
    </font>
    <font>
      <sz val="14"/>
      <name val="Times New Roman"/>
      <family val="1"/>
    </font>
    <font>
      <sz val="14"/>
      <color rgb="FFFF0000"/>
      <name val="Times New Roman"/>
      <family val="1"/>
    </font>
    <font>
      <sz val="14"/>
      <color indexed="10"/>
      <name val="Times New Roman"/>
      <family val="1"/>
    </font>
    <font>
      <b/>
      <sz val="14"/>
      <color rgb="FF008080"/>
      <name val="Helvetica"/>
      <family val="2"/>
    </font>
    <font>
      <sz val="14"/>
      <name val="Helvetica"/>
      <family val="2"/>
    </font>
    <font>
      <b/>
      <sz val="14"/>
      <color rgb="FF00B050"/>
      <name val="Times New Roman"/>
      <family val="1"/>
    </font>
    <font>
      <sz val="14"/>
      <color theme="1"/>
      <name val="Times New Roman"/>
      <family val="1"/>
    </font>
    <font>
      <b/>
      <sz val="14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/>
    </xf>
    <xf numFmtId="165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1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165" fontId="2" fillId="0" borderId="0" xfId="0" applyNumberFormat="1" applyFont="1"/>
    <xf numFmtId="2" fontId="2" fillId="0" borderId="0" xfId="0" applyNumberFormat="1" applyFont="1"/>
    <xf numFmtId="0" fontId="2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top"/>
    </xf>
    <xf numFmtId="164" fontId="3" fillId="0" borderId="0" xfId="0" applyNumberFormat="1" applyFont="1"/>
    <xf numFmtId="165" fontId="4" fillId="0" borderId="0" xfId="0" applyNumberFormat="1" applyFont="1"/>
    <xf numFmtId="0" fontId="4" fillId="0" borderId="0" xfId="0" applyFont="1" applyAlignment="1">
      <alignment horizontal="left"/>
    </xf>
    <xf numFmtId="49" fontId="2" fillId="0" borderId="0" xfId="0" applyNumberFormat="1" applyFont="1"/>
    <xf numFmtId="164" fontId="4" fillId="0" borderId="0" xfId="0" applyNumberFormat="1" applyFont="1"/>
    <xf numFmtId="0" fontId="4" fillId="0" borderId="0" xfId="0" applyFont="1" applyAlignment="1">
      <alignment horizontal="left"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164" fontId="7" fillId="0" borderId="0" xfId="0" applyNumberFormat="1" applyFont="1"/>
    <xf numFmtId="0" fontId="2" fillId="0" borderId="0" xfId="0" applyFont="1" applyAlignment="1">
      <alignment horizontal="right"/>
    </xf>
    <xf numFmtId="165" fontId="8" fillId="2" borderId="0" xfId="0" applyNumberFormat="1" applyFont="1" applyFill="1"/>
    <xf numFmtId="165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1" fontId="0" fillId="0" borderId="0" xfId="0" applyNumberFormat="1" applyAlignment="1">
      <alignment horizontal="left" vertical="top"/>
    </xf>
    <xf numFmtId="0" fontId="0" fillId="0" borderId="0" xfId="0" applyAlignment="1">
      <alignment horizontal="center" vertical="top"/>
    </xf>
    <xf numFmtId="165" fontId="0" fillId="0" borderId="0" xfId="0" applyNumberFormat="1" applyAlignment="1">
      <alignment horizontal="center" vertical="top"/>
    </xf>
    <xf numFmtId="164" fontId="0" fillId="0" borderId="0" xfId="0" applyNumberFormat="1"/>
    <xf numFmtId="0" fontId="3" fillId="0" borderId="0" xfId="0" applyFont="1"/>
    <xf numFmtId="0" fontId="9" fillId="0" borderId="0" xfId="0" applyFont="1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MC III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8492974985015"/>
          <c:y val="7.6628424169009099E-2"/>
          <c:w val="0.661914953972497"/>
          <c:h val="0.79310419014924405"/>
        </c:manualLayout>
      </c:layout>
      <c:lineChart>
        <c:grouping val="standard"/>
        <c:varyColors val="0"/>
        <c:ser>
          <c:idx val="0"/>
          <c:order val="0"/>
          <c:tx>
            <c:strRef>
              <c:f>Feuil1!$C$17</c:f>
              <c:strCache>
                <c:ptCount val="1"/>
                <c:pt idx="0">
                  <c:v>2412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3366FF"/>
              </a:solidFill>
            </c:spPr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Feuil1!$C$18:$C$27</c:f>
              <c:numCache>
                <c:formatCode>0.000</c:formatCode>
                <c:ptCount val="10"/>
                <c:pt idx="0">
                  <c:v>8.3821983310991222E-2</c:v>
                </c:pt>
                <c:pt idx="1">
                  <c:v>0.21496091505216275</c:v>
                </c:pt>
                <c:pt idx="2">
                  <c:v>0.21505612658207163</c:v>
                </c:pt>
                <c:pt idx="3">
                  <c:v>0.14948051678258745</c:v>
                </c:pt>
                <c:pt idx="4">
                  <c:v>0.17359005041547748</c:v>
                </c:pt>
                <c:pt idx="5">
                  <c:v>0.18986022052371854</c:v>
                </c:pt>
                <c:pt idx="6">
                  <c:v>0.19237944951658181</c:v>
                </c:pt>
                <c:pt idx="7">
                  <c:v>0.1733999195405147</c:v>
                </c:pt>
                <c:pt idx="8">
                  <c:v>0.16174041427600572</c:v>
                </c:pt>
                <c:pt idx="9">
                  <c:v>0.14553936407456503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5D-0749-99F1-FF024FD710E8}"/>
            </c:ext>
          </c:extLst>
        </c:ser>
        <c:ser>
          <c:idx val="1"/>
          <c:order val="1"/>
          <c:tx>
            <c:strRef>
              <c:f>Feuil1!$D$17</c:f>
              <c:strCache>
                <c:ptCount val="1"/>
                <c:pt idx="0">
                  <c:v>87215</c:v>
                </c:pt>
              </c:strCache>
            </c:strRef>
          </c:tx>
          <c:cat>
            <c:numRef>
              <c:f>Feuil1!$B$18:$B$27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Feuil1!$D$18:$D$27</c:f>
              <c:numCache>
                <c:formatCode>0.000</c:formatCode>
                <c:ptCount val="10"/>
                <c:pt idx="5">
                  <c:v>0.16986359210746493</c:v>
                </c:pt>
                <c:pt idx="6">
                  <c:v>0.17989675389195225</c:v>
                </c:pt>
                <c:pt idx="7">
                  <c:v>0.1573502601229877</c:v>
                </c:pt>
                <c:pt idx="8">
                  <c:v>0.15800184471660383</c:v>
                </c:pt>
                <c:pt idx="9">
                  <c:v>0.15623388623590206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5D-0749-99F1-FF024FD710E8}"/>
            </c:ext>
          </c:extLst>
        </c:ser>
        <c:ser>
          <c:idx val="2"/>
          <c:order val="2"/>
          <c:tx>
            <c:strRef>
              <c:f>Feuil1!$E$17</c:f>
              <c:strCache>
                <c:ptCount val="1"/>
                <c:pt idx="0">
                  <c:v>2491 ?</c:v>
                </c:pt>
              </c:strCache>
            </c:strRef>
          </c:tx>
          <c:cat>
            <c:numRef>
              <c:f>Feuil1!$B$18:$B$27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Feuil1!$E$18:$E$27</c:f>
              <c:numCache>
                <c:formatCode>0.000</c:formatCode>
                <c:ptCount val="10"/>
                <c:pt idx="5">
                  <c:v>0.17137681482970546</c:v>
                </c:pt>
                <c:pt idx="6">
                  <c:v>0.18874516486148774</c:v>
                </c:pt>
                <c:pt idx="7">
                  <c:v>0.17241400655886352</c:v>
                </c:pt>
                <c:pt idx="8">
                  <c:v>0.16790072298082404</c:v>
                </c:pt>
                <c:pt idx="9">
                  <c:v>0.16206342989662592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5D-0749-99F1-FF024FD710E8}"/>
            </c:ext>
          </c:extLst>
        </c:ser>
        <c:ser>
          <c:idx val="3"/>
          <c:order val="3"/>
          <c:tx>
            <c:strRef>
              <c:f>Feuil1!$F$17</c:f>
              <c:strCache>
                <c:ptCount val="1"/>
                <c:pt idx="0">
                  <c:v>2590</c:v>
                </c:pt>
              </c:strCache>
            </c:strRef>
          </c:tx>
          <c:cat>
            <c:numRef>
              <c:f>Feuil1!$B$18:$B$27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Feuil1!$F$18:$F$27</c:f>
              <c:numCache>
                <c:formatCode>General</c:formatCode>
                <c:ptCount val="10"/>
                <c:pt idx="5" formatCode="0.000">
                  <c:v>0.13598483974086384</c:v>
                </c:pt>
                <c:pt idx="6" formatCode="0.000">
                  <c:v>0.15459088862718207</c:v>
                </c:pt>
                <c:pt idx="7" formatCode="0.000">
                  <c:v>0.14280315194874538</c:v>
                </c:pt>
                <c:pt idx="8" formatCode="0.000">
                  <c:v>0.16174041427600572</c:v>
                </c:pt>
                <c:pt idx="9" formatCode="0.000">
                  <c:v>0.15623388623590206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5D-0749-99F1-FF024FD710E8}"/>
            </c:ext>
          </c:extLst>
        </c:ser>
        <c:ser>
          <c:idx val="4"/>
          <c:order val="4"/>
          <c:tx>
            <c:strRef>
              <c:f>Feuil1!$G$17</c:f>
              <c:strCache>
                <c:ptCount val="1"/>
                <c:pt idx="0">
                  <c:v>82715</c:v>
                </c:pt>
              </c:strCache>
            </c:strRef>
          </c:tx>
          <c:cat>
            <c:numRef>
              <c:f>Feuil1!$B$18:$B$27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Feuil1!$G$18:$G$27</c:f>
              <c:numCache>
                <c:formatCode>0.000</c:formatCode>
                <c:ptCount val="10"/>
                <c:pt idx="0">
                  <c:v>5.4770186253168873E-2</c:v>
                </c:pt>
                <c:pt idx="1">
                  <c:v>0.20994011367711174</c:v>
                </c:pt>
                <c:pt idx="2">
                  <c:v>0.18950202210968348</c:v>
                </c:pt>
                <c:pt idx="3">
                  <c:v>0.14948051678258745</c:v>
                </c:pt>
                <c:pt idx="4">
                  <c:v>0.1625946661140143</c:v>
                </c:pt>
                <c:pt idx="5">
                  <c:v>0.15989699714627537</c:v>
                </c:pt>
                <c:pt idx="6">
                  <c:v>0.15537979798472334</c:v>
                </c:pt>
                <c:pt idx="7">
                  <c:v>0.16745058702731352</c:v>
                </c:pt>
                <c:pt idx="8">
                  <c:v>0.15549146499900424</c:v>
                </c:pt>
                <c:pt idx="9">
                  <c:v>0.13826051522400107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55D-0749-99F1-FF024FD710E8}"/>
            </c:ext>
          </c:extLst>
        </c:ser>
        <c:ser>
          <c:idx val="5"/>
          <c:order val="5"/>
          <c:tx>
            <c:strRef>
              <c:f>Feuil1!$H$17</c:f>
              <c:strCache>
                <c:ptCount val="1"/>
                <c:pt idx="0">
                  <c:v>2611</c:v>
                </c:pt>
              </c:strCache>
            </c:strRef>
          </c:tx>
          <c:cat>
            <c:numRef>
              <c:f>Feuil1!$B$18:$B$27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Feuil1!$H$18:$H$27</c:f>
              <c:numCache>
                <c:formatCode>General</c:formatCode>
                <c:ptCount val="10"/>
                <c:pt idx="5" formatCode="0.000">
                  <c:v>0.14410272996304352</c:v>
                </c:pt>
                <c:pt idx="6" formatCode="0.000">
                  <c:v>0.13023154276773741</c:v>
                </c:pt>
                <c:pt idx="7" formatCode="0.000">
                  <c:v>0.14174518679241155</c:v>
                </c:pt>
                <c:pt idx="8" formatCode="0.000">
                  <c:v>9.4793624645392427E-2</c:v>
                </c:pt>
                <c:pt idx="9" formatCode="0.000">
                  <c:v>0.1065461020467946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55D-0749-99F1-FF024FD710E8}"/>
            </c:ext>
          </c:extLst>
        </c:ser>
        <c:ser>
          <c:idx val="6"/>
          <c:order val="6"/>
          <c:tx>
            <c:strRef>
              <c:f>Feuil1!$I$17</c:f>
              <c:strCache>
                <c:ptCount val="1"/>
                <c:pt idx="0">
                  <c:v>2485</c:v>
                </c:pt>
              </c:strCache>
            </c:strRef>
          </c:tx>
          <c:cat>
            <c:numRef>
              <c:f>Feuil1!$B$18:$B$27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Feuil1!$I$18:$I$27</c:f>
              <c:numCache>
                <c:formatCode>General</c:formatCode>
                <c:ptCount val="10"/>
                <c:pt idx="5" formatCode="0.000">
                  <c:v>0.16986359210746493</c:v>
                </c:pt>
                <c:pt idx="6" formatCode="0.000">
                  <c:v>0.18728289249720076</c:v>
                </c:pt>
                <c:pt idx="7" formatCode="0.000">
                  <c:v>0.18217384384801982</c:v>
                </c:pt>
                <c:pt idx="8" formatCode="0.000">
                  <c:v>0.16174041427600572</c:v>
                </c:pt>
                <c:pt idx="9" formatCode="0.000">
                  <c:v>0.15623388623590206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55D-0749-99F1-FF024FD71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190424"/>
        <c:axId val="330193944"/>
      </c:lineChart>
      <c:catAx>
        <c:axId val="3301904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30193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0193944"/>
        <c:scaling>
          <c:orientation val="minMax"/>
          <c:max val="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Log10 differences from </a:t>
                </a:r>
                <a:r>
                  <a:rPr lang="fr-FR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1.0114483163785904E-2"/>
              <c:y val="0.15221702528595349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30190424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299457133075805"/>
          <c:y val="1.5325670498084301E-2"/>
          <c:w val="0.11586206896551725"/>
          <c:h val="0.8766381209648064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/>
              <a:t>MC</a:t>
            </a:r>
            <a:r>
              <a:rPr lang="fr-FR" sz="1600" baseline="0"/>
              <a:t> </a:t>
            </a:r>
            <a:r>
              <a:rPr lang="fr-FR" sz="1600"/>
              <a:t>III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64052361545741"/>
          <c:y val="7.6628424169009099E-2"/>
          <c:w val="0.6417673727095492"/>
          <c:h val="0.79310419014924405"/>
        </c:manualLayout>
      </c:layout>
      <c:lineChart>
        <c:grouping val="standard"/>
        <c:varyColors val="0"/>
        <c:ser>
          <c:idx val="0"/>
          <c:order val="0"/>
          <c:tx>
            <c:strRef>
              <c:f>Feuil1!$J$30</c:f>
              <c:strCache>
                <c:ptCount val="1"/>
                <c:pt idx="0">
                  <c:v>Fossil Lake n=2-7</c:v>
                </c:pt>
              </c:strCache>
            </c:strRef>
          </c:tx>
          <c:spPr>
            <a:ln w="3175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Feuil1!$I$31:$I$40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Feuil1!$J$31:$J$40</c:f>
              <c:numCache>
                <c:formatCode>0.000</c:formatCode>
                <c:ptCount val="10"/>
                <c:pt idx="0">
                  <c:v>6.6257161341674475E-2</c:v>
                </c:pt>
                <c:pt idx="1">
                  <c:v>0.22298611180083294</c:v>
                </c:pt>
                <c:pt idx="2">
                  <c:v>0.20747891704225507</c:v>
                </c:pt>
                <c:pt idx="3">
                  <c:v>0.14315125038364362</c:v>
                </c:pt>
                <c:pt idx="4">
                  <c:v>0.16359709562646008</c:v>
                </c:pt>
                <c:pt idx="5">
                  <c:v>0.16360898966718929</c:v>
                </c:pt>
                <c:pt idx="6">
                  <c:v>0.17109249260107684</c:v>
                </c:pt>
                <c:pt idx="7">
                  <c:v>0.16575692751440618</c:v>
                </c:pt>
                <c:pt idx="8">
                  <c:v>0.15256999401939697</c:v>
                </c:pt>
                <c:pt idx="9">
                  <c:v>0.14419410514399744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C3-8344-8A11-EA531CA6EEA6}"/>
            </c:ext>
          </c:extLst>
        </c:ser>
        <c:ser>
          <c:idx val="1"/>
          <c:order val="1"/>
          <c:tx>
            <c:strRef>
              <c:f>Feuil1!$K$30</c:f>
              <c:strCache>
                <c:ptCount val="1"/>
                <c:pt idx="0">
                  <c:v>D logmin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Feuil1!$I$31:$I$40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Feuil1!$K$31:$K$40</c:f>
              <c:numCache>
                <c:formatCode>0.000</c:formatCode>
                <c:ptCount val="10"/>
                <c:pt idx="0">
                  <c:v>5.1488383376132596E-2</c:v>
                </c:pt>
                <c:pt idx="1">
                  <c:v>0.22046845557958639</c:v>
                </c:pt>
                <c:pt idx="2">
                  <c:v>0.19451393987788745</c:v>
                </c:pt>
                <c:pt idx="3">
                  <c:v>0.14315125038364362</c:v>
                </c:pt>
                <c:pt idx="4">
                  <c:v>0.15806460702649905</c:v>
                </c:pt>
                <c:pt idx="5">
                  <c:v>0.13627586960078886</c:v>
                </c:pt>
                <c:pt idx="6">
                  <c:v>0.13100334363479926</c:v>
                </c:pt>
                <c:pt idx="7">
                  <c:v>0.14478385671973548</c:v>
                </c:pt>
                <c:pt idx="8">
                  <c:v>9.5121254719662485E-2</c:v>
                </c:pt>
                <c:pt idx="9">
                  <c:v>0.1045139398778876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C3-8344-8A11-EA531CA6EEA6}"/>
            </c:ext>
          </c:extLst>
        </c:ser>
        <c:ser>
          <c:idx val="2"/>
          <c:order val="2"/>
          <c:tx>
            <c:strRef>
              <c:f>Feuil1!$L$30</c:f>
              <c:strCache>
                <c:ptCount val="1"/>
                <c:pt idx="0">
                  <c:v>Dlogmax</c:v>
                </c:pt>
              </c:strCache>
            </c:strRef>
          </c:tx>
          <c:spPr>
            <a:ln w="1587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Feuil1!$I$31:$I$40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Feuil1!$L$31:$L$40</c:f>
              <c:numCache>
                <c:formatCode>0.000</c:formatCode>
                <c:ptCount val="10"/>
                <c:pt idx="0">
                  <c:v>8.0540180433954944E-2</c:v>
                </c:pt>
                <c:pt idx="1">
                  <c:v>0.2254892569546374</c:v>
                </c:pt>
                <c:pt idx="2">
                  <c:v>0.2200680443502756</c:v>
                </c:pt>
                <c:pt idx="3">
                  <c:v>0.14315125038364362</c:v>
                </c:pt>
                <c:pt idx="4">
                  <c:v>0.16905999132796223</c:v>
                </c:pt>
                <c:pt idx="5">
                  <c:v>0.19015125038364356</c:v>
                </c:pt>
                <c:pt idx="6">
                  <c:v>0.19315125038364367</c:v>
                </c:pt>
                <c:pt idx="7">
                  <c:v>0.18521251377534376</c:v>
                </c:pt>
                <c:pt idx="8">
                  <c:v>0.16822835305509409</c:v>
                </c:pt>
                <c:pt idx="9">
                  <c:v>0.16003126772771892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1-2445-8A52-B68E5BDEC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190424"/>
        <c:axId val="330193944"/>
      </c:lineChart>
      <c:catAx>
        <c:axId val="3301904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30193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0193944"/>
        <c:scaling>
          <c:orientation val="minMax"/>
          <c:max val="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fr-FR" sz="1400"/>
                  <a:t>Log10 differences from </a:t>
                </a:r>
                <a:r>
                  <a:rPr lang="fr-FR" sz="1400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4.6550112013306012E-3"/>
              <c:y val="0.151137250988035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30190424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299458669697701"/>
          <c:y val="0.20388292517610387"/>
          <c:w val="0.16700547858676495"/>
          <c:h val="0.51769244676188297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MT III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709690915695599"/>
          <c:y val="9.0909141351396799E-2"/>
          <c:w val="0.63104900832540001"/>
          <c:h val="0.75454587321659305"/>
        </c:manualLayout>
      </c:layout>
      <c:lineChart>
        <c:grouping val="standard"/>
        <c:varyColors val="0"/>
        <c:ser>
          <c:idx val="2"/>
          <c:order val="0"/>
          <c:tx>
            <c:strRef>
              <c:f>Feuil1!$C$60</c:f>
              <c:strCache>
                <c:ptCount val="1"/>
                <c:pt idx="0">
                  <c:v>2410</c:v>
                </c:pt>
              </c:strCache>
            </c:strRef>
          </c:tx>
          <c:spPr>
            <a:ln w="15875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Feuil1!$B$61:$B$70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Feuil1!$C$61:$C$70</c:f>
              <c:numCache>
                <c:formatCode>0.000</c:formatCode>
                <c:ptCount val="10"/>
                <c:pt idx="0">
                  <c:v>9.1299839346786094E-2</c:v>
                </c:pt>
                <c:pt idx="1">
                  <c:v>0.18206460702649907</c:v>
                </c:pt>
                <c:pt idx="2">
                  <c:v>0.19922605308447006</c:v>
                </c:pt>
                <c:pt idx="3">
                  <c:v>0.17715125038364365</c:v>
                </c:pt>
                <c:pt idx="4">
                  <c:v>0.1511960800285137</c:v>
                </c:pt>
                <c:pt idx="5">
                  <c:v>0.18685201164214416</c:v>
                </c:pt>
                <c:pt idx="6">
                  <c:v>0.1846678446896306</c:v>
                </c:pt>
                <c:pt idx="7">
                  <c:v>0.15648789635336535</c:v>
                </c:pt>
                <c:pt idx="8">
                  <c:v>0.1590261060561351</c:v>
                </c:pt>
                <c:pt idx="9">
                  <c:v>0.16392497567561937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EC-384D-9C2C-A57B091DF333}"/>
            </c:ext>
          </c:extLst>
        </c:ser>
        <c:ser>
          <c:idx val="0"/>
          <c:order val="1"/>
          <c:tx>
            <c:strRef>
              <c:f>Feuil1!$D$60</c:f>
              <c:strCache>
                <c:ptCount val="1"/>
                <c:pt idx="0">
                  <c:v>2994</c:v>
                </c:pt>
              </c:strCache>
            </c:strRef>
          </c:tx>
          <c:spPr>
            <a:ln w="22225">
              <a:solidFill>
                <a:schemeClr val="bg2">
                  <a:lumMod val="2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Feuil1!$B$61:$B$70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Feuil1!$D$61:$D$70</c:f>
              <c:numCache>
                <c:formatCode>0.000</c:formatCode>
                <c:ptCount val="10"/>
                <c:pt idx="0">
                  <c:v>6.1844860008510416E-2</c:v>
                </c:pt>
                <c:pt idx="1">
                  <c:v>0.16503126772771881</c:v>
                </c:pt>
                <c:pt idx="2">
                  <c:v>0.16670883180868756</c:v>
                </c:pt>
                <c:pt idx="3">
                  <c:v>0.14950839485134626</c:v>
                </c:pt>
                <c:pt idx="4">
                  <c:v>0.11996484266443508</c:v>
                </c:pt>
                <c:pt idx="5">
                  <c:v>0.14435378202122839</c:v>
                </c:pt>
                <c:pt idx="6">
                  <c:v>0.14100334363479927</c:v>
                </c:pt>
                <c:pt idx="7">
                  <c:v>0.14324929039790057</c:v>
                </c:pt>
                <c:pt idx="8">
                  <c:v>0.14351393987788752</c:v>
                </c:pt>
                <c:pt idx="9">
                  <c:v>0.13930250076728723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EC-384D-9C2C-A57B091DF333}"/>
            </c:ext>
          </c:extLst>
        </c:ser>
        <c:ser>
          <c:idx val="1"/>
          <c:order val="2"/>
          <c:tx>
            <c:strRef>
              <c:f>Feuil1!$E$60</c:f>
              <c:strCache>
                <c:ptCount val="1"/>
                <c:pt idx="0">
                  <c:v>82715-1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Feuil1!$B$61:$B$70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Feuil1!$E$61:$E$70</c:f>
              <c:numCache>
                <c:formatCode>0.000</c:formatCode>
                <c:ptCount val="10"/>
                <c:pt idx="5">
                  <c:v>0.16418802700620039</c:v>
                </c:pt>
                <c:pt idx="6">
                  <c:v>0.16536268949424393</c:v>
                </c:pt>
                <c:pt idx="7">
                  <c:v>0.16345267648618744</c:v>
                </c:pt>
                <c:pt idx="8">
                  <c:v>0.14351393987788752</c:v>
                </c:pt>
                <c:pt idx="9">
                  <c:v>0.15237390961504582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EC-384D-9C2C-A57B091DF333}"/>
            </c:ext>
          </c:extLst>
        </c:ser>
        <c:ser>
          <c:idx val="3"/>
          <c:order val="3"/>
          <c:tx>
            <c:strRef>
              <c:f>Feuil1!$F$60</c:f>
              <c:strCache>
                <c:ptCount val="1"/>
                <c:pt idx="0">
                  <c:v>82715-3</c:v>
                </c:pt>
              </c:strCache>
            </c:strRef>
          </c:tx>
          <c:spPr>
            <a:ln w="19050">
              <a:solidFill>
                <a:srgbClr val="002060"/>
              </a:solidFill>
            </a:ln>
          </c:spPr>
          <c:marker>
            <c:symbol val="none"/>
          </c:marker>
          <c:cat>
            <c:numRef>
              <c:f>Feuil1!$B$61:$B$70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Feuil1!$F$61:$F$70</c:f>
              <c:numCache>
                <c:formatCode>0.000</c:formatCode>
                <c:ptCount val="10"/>
                <c:pt idx="5">
                  <c:v>0.19415125038364356</c:v>
                </c:pt>
                <c:pt idx="6">
                  <c:v>0.18842799356293738</c:v>
                </c:pt>
                <c:pt idx="7">
                  <c:v>0.15648789635336535</c:v>
                </c:pt>
                <c:pt idx="8">
                  <c:v>0.15647891704225514</c:v>
                </c:pt>
                <c:pt idx="9">
                  <c:v>0.14170857053316577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CEC-384D-9C2C-A57B091DF333}"/>
            </c:ext>
          </c:extLst>
        </c:ser>
        <c:ser>
          <c:idx val="4"/>
          <c:order val="4"/>
          <c:tx>
            <c:strRef>
              <c:f>Feuil1!$G$60</c:f>
              <c:strCache>
                <c:ptCount val="1"/>
                <c:pt idx="0">
                  <c:v>41184</c:v>
                </c:pt>
              </c:strCache>
            </c:strRef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Feuil1!$B$61:$B$70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Feuil1!$G$61:$G$70</c:f>
              <c:numCache>
                <c:formatCode>0.000</c:formatCode>
                <c:ptCount val="10"/>
                <c:pt idx="0">
                  <c:v>7.711635315100418E-2</c:v>
                </c:pt>
                <c:pt idx="1">
                  <c:v>0.12629412004277052</c:v>
                </c:pt>
                <c:pt idx="2">
                  <c:v>0.1561013836490559</c:v>
                </c:pt>
                <c:pt idx="3">
                  <c:v>0.14329298312267635</c:v>
                </c:pt>
                <c:pt idx="5">
                  <c:v>0.15557234445009183</c:v>
                </c:pt>
                <c:pt idx="6">
                  <c:v>0.15979982958884698</c:v>
                </c:pt>
                <c:pt idx="7">
                  <c:v>0.14940959910271889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CEC-384D-9C2C-A57B091DF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0469288"/>
        <c:axId val="250473256"/>
      </c:lineChart>
      <c:catAx>
        <c:axId val="2504692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50473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473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Log10 differences from </a:t>
                </a:r>
                <a:r>
                  <a:rPr lang="fr-FR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5.1693466650813138E-3"/>
              <c:y val="0.16911522778402699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50469288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040401375458103"/>
          <c:y val="0.14471470426661787"/>
          <c:w val="0.19959595881119263"/>
          <c:h val="0.36759853018183741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First Anterior Phalanges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8492974985015"/>
          <c:y val="9.9050282047439195E-2"/>
          <c:w val="0.661914953972497"/>
          <c:h val="0.77068236726821626"/>
        </c:manualLayout>
      </c:layout>
      <c:lineChart>
        <c:grouping val="standard"/>
        <c:varyColors val="0"/>
        <c:ser>
          <c:idx val="0"/>
          <c:order val="0"/>
          <c:tx>
            <c:strRef>
              <c:f>Feuil1!$C$98</c:f>
              <c:strCache>
                <c:ptCount val="1"/>
                <c:pt idx="0">
                  <c:v>72996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3366FF"/>
              </a:solidFill>
            </c:spPr>
          </c:marker>
          <c:cat>
            <c:numRef>
              <c:f>Feuil1!$B$99:$B$107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Feuil1!$C$99:$C$107</c:f>
              <c:numCache>
                <c:formatCode>0.000</c:formatCode>
                <c:ptCount val="9"/>
                <c:pt idx="0">
                  <c:v>0.11734054945358174</c:v>
                </c:pt>
                <c:pt idx="1">
                  <c:v>9.8271233039568529E-2</c:v>
                </c:pt>
                <c:pt idx="2">
                  <c:v>0.24648789635336543</c:v>
                </c:pt>
                <c:pt idx="3">
                  <c:v>0.20882164530310443</c:v>
                </c:pt>
                <c:pt idx="4">
                  <c:v>0.16421251377534363</c:v>
                </c:pt>
                <c:pt idx="5">
                  <c:v>0.17636268949424383</c:v>
                </c:pt>
                <c:pt idx="6">
                  <c:v>0.18299928653838693</c:v>
                </c:pt>
                <c:pt idx="7">
                  <c:v>6.5508912706236488E-2</c:v>
                </c:pt>
                <c:pt idx="8">
                  <c:v>0.13212803567823794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51-9244-B5E9-F6F4A0F63257}"/>
            </c:ext>
          </c:extLst>
        </c:ser>
        <c:ser>
          <c:idx val="1"/>
          <c:order val="1"/>
          <c:tx>
            <c:strRef>
              <c:f>Feuil1!$D$98</c:f>
              <c:strCache>
                <c:ptCount val="1"/>
                <c:pt idx="0">
                  <c:v>2477</c:v>
                </c:pt>
              </c:strCache>
            </c:strRef>
          </c:tx>
          <c:cat>
            <c:numRef>
              <c:f>Feuil1!$B$99:$B$107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Feuil1!$D$99:$D$107</c:f>
              <c:numCache>
                <c:formatCode>0.000</c:formatCode>
                <c:ptCount val="9"/>
                <c:pt idx="0">
                  <c:v>0.13091335664285553</c:v>
                </c:pt>
                <c:pt idx="1">
                  <c:v>0.1160000000000001</c:v>
                </c:pt>
                <c:pt idx="2">
                  <c:v>0.24346845557958652</c:v>
                </c:pt>
                <c:pt idx="3">
                  <c:v>0.19891335664285537</c:v>
                </c:pt>
                <c:pt idx="5">
                  <c:v>0.18029298312267628</c:v>
                </c:pt>
                <c:pt idx="6">
                  <c:v>0.16500334363479929</c:v>
                </c:pt>
                <c:pt idx="7">
                  <c:v>0.11949072517248194</c:v>
                </c:pt>
                <c:pt idx="8">
                  <c:v>0.17633169817029137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51-9244-B5E9-F6F4A0F63257}"/>
            </c:ext>
          </c:extLst>
        </c:ser>
        <c:ser>
          <c:idx val="2"/>
          <c:order val="2"/>
          <c:tx>
            <c:strRef>
              <c:f>Feuil1!$E$98</c:f>
              <c:strCache>
                <c:ptCount val="1"/>
                <c:pt idx="0">
                  <c:v>2483</c:v>
                </c:pt>
              </c:strCache>
            </c:strRef>
          </c:tx>
          <c:cat>
            <c:numRef>
              <c:f>Feuil1!$B$99:$B$107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Feuil1!$E$99:$E$107</c:f>
              <c:numCache>
                <c:formatCode>0.000</c:formatCode>
                <c:ptCount val="9"/>
                <c:pt idx="0">
                  <c:v>0.11734054945358174</c:v>
                </c:pt>
                <c:pt idx="1">
                  <c:v>9.3723605288847933E-2</c:v>
                </c:pt>
                <c:pt idx="2">
                  <c:v>0.23634036737504238</c:v>
                </c:pt>
                <c:pt idx="3">
                  <c:v>0.1748751157754167</c:v>
                </c:pt>
                <c:pt idx="4">
                  <c:v>0.13424929039790046</c:v>
                </c:pt>
                <c:pt idx="5">
                  <c:v>0.16839375982296856</c:v>
                </c:pt>
                <c:pt idx="6">
                  <c:v>0.18139375982296868</c:v>
                </c:pt>
                <c:pt idx="7">
                  <c:v>7.809804001425702E-2</c:v>
                </c:pt>
                <c:pt idx="8">
                  <c:v>0.17633169817029137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51-9244-B5E9-F6F4A0F63257}"/>
            </c:ext>
          </c:extLst>
        </c:ser>
        <c:ser>
          <c:idx val="3"/>
          <c:order val="3"/>
          <c:tx>
            <c:strRef>
              <c:f>Feuil1!$F$98</c:f>
              <c:strCache>
                <c:ptCount val="1"/>
                <c:pt idx="0">
                  <c:v>72999</c:v>
                </c:pt>
              </c:strCache>
            </c:strRef>
          </c:tx>
          <c:cat>
            <c:numRef>
              <c:f>Feuil1!$B$99:$B$107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Feuil1!$F$99:$F$107</c:f>
              <c:numCache>
                <c:formatCode>0.000</c:formatCode>
                <c:ptCount val="9"/>
                <c:pt idx="0">
                  <c:v>7.3874855672491524E-2</c:v>
                </c:pt>
                <c:pt idx="1">
                  <c:v>7.2648579205203401E-2</c:v>
                </c:pt>
                <c:pt idx="2">
                  <c:v>0.24346845557958652</c:v>
                </c:pt>
                <c:pt idx="3">
                  <c:v>0.18534054945358158</c:v>
                </c:pt>
                <c:pt idx="4">
                  <c:v>0.14446845557958632</c:v>
                </c:pt>
                <c:pt idx="5">
                  <c:v>0.17636268949424383</c:v>
                </c:pt>
                <c:pt idx="6">
                  <c:v>0.16500334363479929</c:v>
                </c:pt>
                <c:pt idx="7">
                  <c:v>5.2543935541868869E-2</c:v>
                </c:pt>
                <c:pt idx="8">
                  <c:v>0.14736800223497482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51-9244-B5E9-F6F4A0F63257}"/>
            </c:ext>
          </c:extLst>
        </c:ser>
        <c:ser>
          <c:idx val="4"/>
          <c:order val="4"/>
          <c:tx>
            <c:strRef>
              <c:f>Feuil1!$G$98</c:f>
              <c:strCache>
                <c:ptCount val="1"/>
                <c:pt idx="0">
                  <c:v>2481</c:v>
                </c:pt>
              </c:strCache>
            </c:strRef>
          </c:tx>
          <c:cat>
            <c:numRef>
              <c:f>Feuil1!$B$99:$B$107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Feuil1!$G$99:$G$107</c:f>
              <c:numCache>
                <c:formatCode>0.000</c:formatCode>
                <c:ptCount val="9"/>
                <c:pt idx="0">
                  <c:v>0.11734054945358174</c:v>
                </c:pt>
                <c:pt idx="1">
                  <c:v>0.11251167215417879</c:v>
                </c:pt>
                <c:pt idx="2">
                  <c:v>0.2383889300503117</c:v>
                </c:pt>
                <c:pt idx="3">
                  <c:v>0.20224129999178286</c:v>
                </c:pt>
                <c:pt idx="4">
                  <c:v>0.13424929039790046</c:v>
                </c:pt>
                <c:pt idx="5">
                  <c:v>0.18029298312267628</c:v>
                </c:pt>
                <c:pt idx="6">
                  <c:v>0.16080722904119105</c:v>
                </c:pt>
                <c:pt idx="7">
                  <c:v>0.10223171973097633</c:v>
                </c:pt>
                <c:pt idx="8">
                  <c:v>0.16209125905568134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D51-9244-B5E9-F6F4A0F63257}"/>
            </c:ext>
          </c:extLst>
        </c:ser>
        <c:ser>
          <c:idx val="5"/>
          <c:order val="5"/>
          <c:tx>
            <c:strRef>
              <c:f>Feuil1!$H$98</c:f>
              <c:strCache>
                <c:ptCount val="1"/>
                <c:pt idx="0">
                  <c:v>TMM 1170</c:v>
                </c:pt>
              </c:strCache>
            </c:strRef>
          </c:tx>
          <c:cat>
            <c:numRef>
              <c:f>Feuil1!$B$99:$B$107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Feuil1!$H$99:$H$107</c:f>
              <c:numCache>
                <c:formatCode>0.000</c:formatCode>
                <c:ptCount val="9"/>
                <c:pt idx="1">
                  <c:v>3.5078092376074066E-2</c:v>
                </c:pt>
                <c:pt idx="2">
                  <c:v>0.19546072950850069</c:v>
                </c:pt>
                <c:pt idx="3">
                  <c:v>0.13650839485134614</c:v>
                </c:pt>
                <c:pt idx="6">
                  <c:v>0.13741982200271075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F2-0A48-9AF8-59954CD30E9D}"/>
            </c:ext>
          </c:extLst>
        </c:ser>
        <c:ser>
          <c:idx val="6"/>
          <c:order val="6"/>
          <c:tx>
            <c:strRef>
              <c:f>Feuil1!$I$98</c:f>
              <c:strCache>
                <c:ptCount val="1"/>
                <c:pt idx="0">
                  <c:v>TMM 1569</c:v>
                </c:pt>
              </c:strCache>
            </c:strRef>
          </c:tx>
          <c:cat>
            <c:numRef>
              <c:f>Feuil1!$B$99:$B$107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Feuil1!$I$99:$I$107</c:f>
              <c:numCache>
                <c:formatCode>0.000</c:formatCode>
                <c:ptCount val="9"/>
                <c:pt idx="1">
                  <c:v>4.0795995797912266E-2</c:v>
                </c:pt>
                <c:pt idx="2">
                  <c:v>0.2043925503754267</c:v>
                </c:pt>
                <c:pt idx="3">
                  <c:v>0.11999928653838676</c:v>
                </c:pt>
                <c:pt idx="6">
                  <c:v>9.930752313193647E-2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F2-0A48-9AF8-59954CD30E9D}"/>
            </c:ext>
          </c:extLst>
        </c:ser>
        <c:ser>
          <c:idx val="7"/>
          <c:order val="7"/>
          <c:tx>
            <c:strRef>
              <c:f>Feuil1!$J$98</c:f>
              <c:strCache>
                <c:ptCount val="1"/>
                <c:pt idx="0">
                  <c:v>TMM 942</c:v>
                </c:pt>
              </c:strCache>
            </c:strRef>
          </c:tx>
          <c:cat>
            <c:numRef>
              <c:f>Feuil1!$B$99:$B$107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Feuil1!$J$99:$J$107</c:f>
              <c:numCache>
                <c:formatCode>0.000</c:formatCode>
                <c:ptCount val="9"/>
                <c:pt idx="1">
                  <c:v>2.5020854211156074E-2</c:v>
                </c:pt>
                <c:pt idx="2">
                  <c:v>0.20879050676311528</c:v>
                </c:pt>
                <c:pt idx="3">
                  <c:v>0.11516478969276989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F2-0A48-9AF8-59954CD30E9D}"/>
            </c:ext>
          </c:extLst>
        </c:ser>
        <c:ser>
          <c:idx val="8"/>
          <c:order val="8"/>
          <c:tx>
            <c:strRef>
              <c:f>Feuil1!$K$98</c:f>
              <c:strCache>
                <c:ptCount val="1"/>
                <c:pt idx="0">
                  <c:v>E. scotti n=9</c:v>
                </c:pt>
              </c:strCache>
            </c:strRef>
          </c:tx>
          <c:cat>
            <c:numRef>
              <c:f>Feuil1!$B$99:$B$107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Feuil1!$K$99:$K$107</c:f>
              <c:numCache>
                <c:formatCode>0.000</c:formatCode>
                <c:ptCount val="9"/>
                <c:pt idx="0">
                  <c:v>0.11194551756687554</c:v>
                </c:pt>
                <c:pt idx="1">
                  <c:v>7.926300011322196E-2</c:v>
                </c:pt>
                <c:pt idx="2">
                  <c:v>0.19858291751985502</c:v>
                </c:pt>
                <c:pt idx="3">
                  <c:v>0.16067913693353453</c:v>
                </c:pt>
                <c:pt idx="4">
                  <c:v>0.1033001540388061</c:v>
                </c:pt>
                <c:pt idx="5">
                  <c:v>0.13843053644552539</c:v>
                </c:pt>
                <c:pt idx="6">
                  <c:v>0.12832693311476717</c:v>
                </c:pt>
                <c:pt idx="7">
                  <c:v>6.5863583597245201E-2</c:v>
                </c:pt>
                <c:pt idx="8">
                  <c:v>0.12517917572291015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0-404A-8E2D-2DA19A273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190424"/>
        <c:axId val="330193944"/>
      </c:lineChart>
      <c:catAx>
        <c:axId val="3301904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30193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0193944"/>
        <c:scaling>
          <c:orientation val="minMax"/>
          <c:max val="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Log10 differences from </a:t>
                </a:r>
                <a:r>
                  <a:rPr lang="fr-FR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1.5149434057680339E-2"/>
              <c:y val="0.2000247139428729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30190424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299457133075805"/>
          <c:y val="0.12962520016255311"/>
          <c:w val="0.14507533060411265"/>
          <c:h val="0.70301801134994513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First Posterior Phalanges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8492974985015"/>
          <c:y val="0.11150682147562324"/>
          <c:w val="0.661914953972497"/>
          <c:h val="0.75822582784003212"/>
        </c:manualLayout>
      </c:layout>
      <c:lineChart>
        <c:grouping val="standard"/>
        <c:varyColors val="0"/>
        <c:ser>
          <c:idx val="0"/>
          <c:order val="0"/>
          <c:tx>
            <c:strRef>
              <c:f>Feuil1!$C$128</c:f>
              <c:strCache>
                <c:ptCount val="1"/>
                <c:pt idx="0">
                  <c:v>2478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3366FF"/>
              </a:solidFill>
            </c:spPr>
          </c:marker>
          <c:cat>
            <c:numRef>
              <c:f>Feuil1!$B$129:$B$137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Feuil1!$C$129:$C$137</c:f>
              <c:numCache>
                <c:formatCode>0.000</c:formatCode>
                <c:ptCount val="9"/>
                <c:pt idx="0">
                  <c:v>7.3874855672491524E-2</c:v>
                </c:pt>
                <c:pt idx="1">
                  <c:v>8.2141732739032802E-2</c:v>
                </c:pt>
                <c:pt idx="2">
                  <c:v>0.1909249756756195</c:v>
                </c:pt>
                <c:pt idx="4">
                  <c:v>0.15445267648618732</c:v>
                </c:pt>
                <c:pt idx="5">
                  <c:v>0.12619608002851357</c:v>
                </c:pt>
                <c:pt idx="6">
                  <c:v>0.13024123737558724</c:v>
                </c:pt>
                <c:pt idx="7">
                  <c:v>3.2340549453581779E-2</c:v>
                </c:pt>
                <c:pt idx="8">
                  <c:v>0.32842268082220616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D-EB44-AC0D-82EE234636ED}"/>
            </c:ext>
          </c:extLst>
        </c:ser>
        <c:ser>
          <c:idx val="1"/>
          <c:order val="1"/>
          <c:tx>
            <c:strRef>
              <c:f>Feuil1!$D$128</c:f>
              <c:strCache>
                <c:ptCount val="1"/>
                <c:pt idx="0">
                  <c:v>72997</c:v>
                </c:pt>
              </c:strCache>
            </c:strRef>
          </c:tx>
          <c:cat>
            <c:numRef>
              <c:f>Feuil1!$B$129:$B$137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Feuil1!$D$129:$D$137</c:f>
              <c:numCache>
                <c:formatCode>0.000</c:formatCode>
                <c:ptCount val="9"/>
                <c:pt idx="0">
                  <c:v>0.11734054945358174</c:v>
                </c:pt>
                <c:pt idx="1">
                  <c:v>0.10722607569249498</c:v>
                </c:pt>
                <c:pt idx="2">
                  <c:v>0.22804809671209281</c:v>
                </c:pt>
                <c:pt idx="3">
                  <c:v>0.20554393554186867</c:v>
                </c:pt>
                <c:pt idx="4">
                  <c:v>0.20119608002851352</c:v>
                </c:pt>
                <c:pt idx="5">
                  <c:v>0.18573631556906101</c:v>
                </c:pt>
                <c:pt idx="6">
                  <c:v>0.173275869600789</c:v>
                </c:pt>
                <c:pt idx="7">
                  <c:v>5.9074802700826545E-2</c:v>
                </c:pt>
                <c:pt idx="8">
                  <c:v>0.25317172840301372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D-EB44-AC0D-82EE234636ED}"/>
            </c:ext>
          </c:extLst>
        </c:ser>
        <c:ser>
          <c:idx val="2"/>
          <c:order val="2"/>
          <c:tx>
            <c:strRef>
              <c:f>Feuil1!$E$128</c:f>
              <c:strCache>
                <c:ptCount val="1"/>
                <c:pt idx="0">
                  <c:v>73001</c:v>
                </c:pt>
              </c:strCache>
            </c:strRef>
          </c:tx>
          <c:cat>
            <c:numRef>
              <c:f>Feuil1!$B$129:$B$137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Feuil1!$E$129:$E$137</c:f>
              <c:numCache>
                <c:formatCode>0.000</c:formatCode>
                <c:ptCount val="9"/>
                <c:pt idx="0">
                  <c:v>4.2275869600788996E-2</c:v>
                </c:pt>
                <c:pt idx="1">
                  <c:v>6.0482672150168781E-2</c:v>
                </c:pt>
                <c:pt idx="2">
                  <c:v>0.19546072950850069</c:v>
                </c:pt>
                <c:pt idx="3">
                  <c:v>0.15017613239033056</c:v>
                </c:pt>
                <c:pt idx="4">
                  <c:v>0.14446845557958632</c:v>
                </c:pt>
                <c:pt idx="5">
                  <c:v>0.12708149212296838</c:v>
                </c:pt>
                <c:pt idx="6">
                  <c:v>0.13830885912362034</c:v>
                </c:pt>
                <c:pt idx="7">
                  <c:v>1.1151250383643729E-2</c:v>
                </c:pt>
                <c:pt idx="8">
                  <c:v>0.25317172840301372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DD-EB44-AC0D-82EE234636ED}"/>
            </c:ext>
          </c:extLst>
        </c:ser>
        <c:ser>
          <c:idx val="3"/>
          <c:order val="3"/>
          <c:tx>
            <c:strRef>
              <c:f>Feuil1!$F$128</c:f>
              <c:strCache>
                <c:ptCount val="1"/>
                <c:pt idx="0">
                  <c:v>72995</c:v>
                </c:pt>
              </c:strCache>
            </c:strRef>
          </c:tx>
          <c:cat>
            <c:numRef>
              <c:f>Feuil1!$B$129:$B$137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Feuil1!$F$129:$F$137</c:f>
              <c:numCache>
                <c:formatCode>0.000</c:formatCode>
                <c:ptCount val="9"/>
                <c:pt idx="0">
                  <c:v>5.8362689494243947E-2</c:v>
                </c:pt>
                <c:pt idx="1">
                  <c:v>6.0482672150168781E-2</c:v>
                </c:pt>
                <c:pt idx="2">
                  <c:v>0.20659709562646023</c:v>
                </c:pt>
                <c:pt idx="3">
                  <c:v>0.18188001734407511</c:v>
                </c:pt>
                <c:pt idx="4">
                  <c:v>0.14446845557958632</c:v>
                </c:pt>
                <c:pt idx="5">
                  <c:v>0.11724123737558712</c:v>
                </c:pt>
                <c:pt idx="6">
                  <c:v>0.12109785793571759</c:v>
                </c:pt>
                <c:pt idx="7">
                  <c:v>-3.5720064370625693E-3</c:v>
                </c:pt>
                <c:pt idx="8">
                  <c:v>0.30821929473391929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CDD-EB44-AC0D-82EE234636ED}"/>
            </c:ext>
          </c:extLst>
        </c:ser>
        <c:ser>
          <c:idx val="4"/>
          <c:order val="4"/>
          <c:tx>
            <c:strRef>
              <c:f>Feuil1!$G$128</c:f>
              <c:strCache>
                <c:ptCount val="1"/>
                <c:pt idx="0">
                  <c:v>82703(3)</c:v>
                </c:pt>
              </c:strCache>
            </c:strRef>
          </c:tx>
          <c:cat>
            <c:numRef>
              <c:f>Feuil1!$B$129:$B$137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Feuil1!$G$129:$G$137</c:f>
              <c:numCache>
                <c:formatCode>0.000</c:formatCode>
                <c:ptCount val="9"/>
                <c:pt idx="0">
                  <c:v>7.3874855672491524E-2</c:v>
                </c:pt>
                <c:pt idx="1">
                  <c:v>7.5041392321093747E-2</c:v>
                </c:pt>
                <c:pt idx="2">
                  <c:v>0.18403126772771894</c:v>
                </c:pt>
                <c:pt idx="3">
                  <c:v>0.15685201164214413</c:v>
                </c:pt>
                <c:pt idx="4">
                  <c:v>0.14948925695463733</c:v>
                </c:pt>
                <c:pt idx="5">
                  <c:v>0.12619608002851357</c:v>
                </c:pt>
                <c:pt idx="6">
                  <c:v>0.11270092538964827</c:v>
                </c:pt>
                <c:pt idx="7">
                  <c:v>3.9179973983887173E-2</c:v>
                </c:pt>
                <c:pt idx="8">
                  <c:v>0.27603461136251806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CDD-EB44-AC0D-82EE234636ED}"/>
            </c:ext>
          </c:extLst>
        </c:ser>
        <c:ser>
          <c:idx val="5"/>
          <c:order val="5"/>
          <c:tx>
            <c:strRef>
              <c:f>Feuil1!$H$128</c:f>
              <c:strCache>
                <c:ptCount val="1"/>
                <c:pt idx="0">
                  <c:v>2470</c:v>
                </c:pt>
              </c:strCache>
            </c:strRef>
          </c:tx>
          <c:cat>
            <c:numRef>
              <c:f>Feuil1!$B$129:$B$137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Feuil1!$H$129:$H$137</c:f>
              <c:numCache>
                <c:formatCode>0.000</c:formatCode>
                <c:ptCount val="9"/>
                <c:pt idx="0">
                  <c:v>0.15050891270623645</c:v>
                </c:pt>
                <c:pt idx="1">
                  <c:v>9.8271233039568529E-2</c:v>
                </c:pt>
                <c:pt idx="2">
                  <c:v>0.22278385671973555</c:v>
                </c:pt>
                <c:pt idx="3">
                  <c:v>0.19217997398388698</c:v>
                </c:pt>
                <c:pt idx="4">
                  <c:v>0.20119608002851352</c:v>
                </c:pt>
                <c:pt idx="5">
                  <c:v>0.16027586960078888</c:v>
                </c:pt>
                <c:pt idx="6">
                  <c:v>0.15229137811866145</c:v>
                </c:pt>
                <c:pt idx="7">
                  <c:v>6.5508912706236488E-2</c:v>
                </c:pt>
                <c:pt idx="8">
                  <c:v>0.20348394421390625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CDD-EB44-AC0D-82EE234636ED}"/>
            </c:ext>
          </c:extLst>
        </c:ser>
        <c:ser>
          <c:idx val="6"/>
          <c:order val="6"/>
          <c:tx>
            <c:strRef>
              <c:f>Feuil1!$I$128</c:f>
              <c:strCache>
                <c:ptCount val="1"/>
                <c:pt idx="0">
                  <c:v>82703(5)</c:v>
                </c:pt>
              </c:strCache>
            </c:strRef>
          </c:tx>
          <c:cat>
            <c:numRef>
              <c:f>Feuil1!$B$129:$B$137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Feuil1!$I$129:$I$137</c:f>
              <c:numCache>
                <c:formatCode>0.000</c:formatCode>
                <c:ptCount val="9"/>
                <c:pt idx="0">
                  <c:v>0.11039168949825395</c:v>
                </c:pt>
                <c:pt idx="1">
                  <c:v>9.8271233039568529E-2</c:v>
                </c:pt>
                <c:pt idx="2">
                  <c:v>0.21205999132796238</c:v>
                </c:pt>
                <c:pt idx="3">
                  <c:v>0.19217997398388698</c:v>
                </c:pt>
                <c:pt idx="4">
                  <c:v>0.15445267648618732</c:v>
                </c:pt>
                <c:pt idx="5">
                  <c:v>0.16027586960078888</c:v>
                </c:pt>
                <c:pt idx="6">
                  <c:v>0.15229137811866145</c:v>
                </c:pt>
                <c:pt idx="7">
                  <c:v>5.9074802700826545E-2</c:v>
                </c:pt>
                <c:pt idx="8">
                  <c:v>0.26475360095282885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CDD-EB44-AC0D-82EE23463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190424"/>
        <c:axId val="330193944"/>
      </c:lineChart>
      <c:catAx>
        <c:axId val="3301904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30193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0193944"/>
        <c:scaling>
          <c:orientation val="minMax"/>
          <c:max val="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Log10 differences from </a:t>
                </a:r>
                <a:r>
                  <a:rPr lang="fr-FR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5.2058532512909306E-3"/>
              <c:y val="0.16195432687702357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30190424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927559102238702"/>
          <c:y val="0.1051874160891179"/>
          <c:w val="0.13276232662581233"/>
          <c:h val="0.64278112413367683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/>
              <a:t>MT III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64052361545741"/>
          <c:y val="7.6628424169009099E-2"/>
          <c:w val="0.6417673727095492"/>
          <c:h val="0.79310419014924405"/>
        </c:manualLayout>
      </c:layout>
      <c:lineChart>
        <c:grouping val="standard"/>
        <c:varyColors val="0"/>
        <c:ser>
          <c:idx val="0"/>
          <c:order val="0"/>
          <c:tx>
            <c:strRef>
              <c:f>Feuil1!$J$73</c:f>
              <c:strCache>
                <c:ptCount val="1"/>
                <c:pt idx="0">
                  <c:v>Fossil Lake n=3-5</c:v>
                </c:pt>
              </c:strCache>
            </c:strRef>
          </c:tx>
          <c:spPr>
            <a:ln w="3175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Feuil1!$I$74:$I$83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Feuil1!$J$74:$J$83</c:f>
              <c:numCache>
                <c:formatCode>0.000</c:formatCode>
                <c:ptCount val="10"/>
                <c:pt idx="0">
                  <c:v>7.733310351003686E-2</c:v>
                </c:pt>
                <c:pt idx="1">
                  <c:v>0.15891354890603449</c:v>
                </c:pt>
                <c:pt idx="2">
                  <c:v>0.17472907802843207</c:v>
                </c:pt>
                <c:pt idx="3">
                  <c:v>0.15699704300168116</c:v>
                </c:pt>
                <c:pt idx="4">
                  <c:v>0.13586602926124236</c:v>
                </c:pt>
                <c:pt idx="5">
                  <c:v>0.16927536804745769</c:v>
                </c:pt>
                <c:pt idx="6">
                  <c:v>0.16800823652104002</c:v>
                </c:pt>
                <c:pt idx="7">
                  <c:v>0.15395520782773775</c:v>
                </c:pt>
                <c:pt idx="8">
                  <c:v>0.15071518060829137</c:v>
                </c:pt>
                <c:pt idx="9">
                  <c:v>0.14953706834780212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F-CE44-87E6-BBE236D014A2}"/>
            </c:ext>
          </c:extLst>
        </c:ser>
        <c:ser>
          <c:idx val="1"/>
          <c:order val="1"/>
          <c:tx>
            <c:strRef>
              <c:f>Feuil1!$K$73</c:f>
              <c:strCache>
                <c:ptCount val="1"/>
                <c:pt idx="0">
                  <c:v>D logmin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Feuil1!$I$74:$I$83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Feuil1!$K$74:$K$83</c:f>
              <c:numCache>
                <c:formatCode>0.000</c:formatCode>
                <c:ptCount val="10"/>
                <c:pt idx="0">
                  <c:v>6.2257812982989158E-2</c:v>
                </c:pt>
                <c:pt idx="1">
                  <c:v>0.12678916327605649</c:v>
                </c:pt>
                <c:pt idx="2">
                  <c:v>0.15642799231805005</c:v>
                </c:pt>
                <c:pt idx="3">
                  <c:v>0.14338812134879642</c:v>
                </c:pt>
                <c:pt idx="4">
                  <c:v>0.1199697311878658</c:v>
                </c:pt>
                <c:pt idx="5">
                  <c:v>0.14419930849326335</c:v>
                </c:pt>
                <c:pt idx="6">
                  <c:v>0.14081549870713794</c:v>
                </c:pt>
                <c:pt idx="7">
                  <c:v>0.14333223556730545</c:v>
                </c:pt>
                <c:pt idx="8">
                  <c:v>0.14353659598116808</c:v>
                </c:pt>
                <c:pt idx="9">
                  <c:v>0.13940207692001927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F-CE44-87E6-BBE236D014A2}"/>
            </c:ext>
          </c:extLst>
        </c:ser>
        <c:ser>
          <c:idx val="2"/>
          <c:order val="2"/>
          <c:tx>
            <c:strRef>
              <c:f>Feuil1!$L$73</c:f>
              <c:strCache>
                <c:ptCount val="1"/>
                <c:pt idx="0">
                  <c:v>Dlogmax</c:v>
                </c:pt>
              </c:strCache>
            </c:strRef>
          </c:tx>
          <c:spPr>
            <a:ln w="15875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Feuil1!$I$74:$I$83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Feuil1!$L$74:$L$83</c:f>
              <c:numCache>
                <c:formatCode>0.000</c:formatCode>
                <c:ptCount val="10"/>
                <c:pt idx="0">
                  <c:v>9.1712792321264835E-2</c:v>
                </c:pt>
                <c:pt idx="1">
                  <c:v>0.18255965025978504</c:v>
                </c:pt>
                <c:pt idx="2">
                  <c:v>0.1995526617534642</c:v>
                </c:pt>
                <c:pt idx="3">
                  <c:v>0.17724638860976372</c:v>
                </c:pt>
                <c:pt idx="4">
                  <c:v>0.15120096855194443</c:v>
                </c:pt>
                <c:pt idx="5">
                  <c:v>0.19399677685567851</c:v>
                </c:pt>
                <c:pt idx="6">
                  <c:v>0.18824014863527605</c:v>
                </c:pt>
                <c:pt idx="7">
                  <c:v>0.16353562165559232</c:v>
                </c:pt>
                <c:pt idx="8">
                  <c:v>0.15904876215941566</c:v>
                </c:pt>
                <c:pt idx="9">
                  <c:v>0.16402455182835141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9F-CE44-87E6-BBE236D01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190424"/>
        <c:axId val="330193944"/>
      </c:lineChart>
      <c:catAx>
        <c:axId val="3301904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30193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0193944"/>
        <c:scaling>
          <c:orientation val="minMax"/>
          <c:max val="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fr-FR" sz="1400"/>
                  <a:t>Log10 differences from </a:t>
                </a:r>
                <a:r>
                  <a:rPr lang="fr-FR" sz="1400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6.6387916871162673E-3"/>
              <c:y val="0.16006351916609771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30190424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299458669697701"/>
          <c:y val="0.14739984140248943"/>
          <c:w val="0.16700547858676495"/>
          <c:h val="0.49192936139818416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/>
              <a:t>Ph1 Ant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64052361545741"/>
          <c:y val="7.6628424169009099E-2"/>
          <c:w val="0.6417673727095492"/>
          <c:h val="0.79310419014924405"/>
        </c:manualLayout>
      </c:layout>
      <c:lineChart>
        <c:grouping val="standard"/>
        <c:varyColors val="0"/>
        <c:ser>
          <c:idx val="0"/>
          <c:order val="0"/>
          <c:tx>
            <c:strRef>
              <c:f>Feuil1!$J$108</c:f>
              <c:strCache>
                <c:ptCount val="1"/>
                <c:pt idx="0">
                  <c:v>Fossil Lake n=4-5</c:v>
                </c:pt>
              </c:strCache>
            </c:strRef>
          </c:tx>
          <c:spPr>
            <a:ln w="3175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Feuil1!$I$109:$I$117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Feuil1!$J$109:$J$117</c:f>
              <c:numCache>
                <c:formatCode>0.000</c:formatCode>
                <c:ptCount val="9"/>
                <c:pt idx="0">
                  <c:v>0.11179038469081881</c:v>
                </c:pt>
                <c:pt idx="1">
                  <c:v>9.8904117792628199E-2</c:v>
                </c:pt>
                <c:pt idx="2">
                  <c:v>0.24164666295841952</c:v>
                </c:pt>
                <c:pt idx="3">
                  <c:v>0.19421097292422185</c:v>
                </c:pt>
                <c:pt idx="4">
                  <c:v>0.14446845557958632</c:v>
                </c:pt>
                <c:pt idx="5">
                  <c:v>0.17636268949424383</c:v>
                </c:pt>
                <c:pt idx="6">
                  <c:v>0.17114012545741564</c:v>
                </c:pt>
                <c:pt idx="7">
                  <c:v>8.4258348719075338E-2</c:v>
                </c:pt>
                <c:pt idx="8">
                  <c:v>0.15918626841227401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C3-664E-9B95-55F3AB7AECED}"/>
            </c:ext>
          </c:extLst>
        </c:ser>
        <c:ser>
          <c:idx val="1"/>
          <c:order val="1"/>
          <c:tx>
            <c:strRef>
              <c:f>Feuil1!$K$108</c:f>
              <c:strCache>
                <c:ptCount val="1"/>
                <c:pt idx="0">
                  <c:v>D logmin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Feuil1!$I$109:$I$117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Feuil1!$K$109:$K$117</c:f>
              <c:numCache>
                <c:formatCode>0.000</c:formatCode>
                <c:ptCount val="9"/>
                <c:pt idx="0">
                  <c:v>7.3874855672491524E-2</c:v>
                </c:pt>
                <c:pt idx="1">
                  <c:v>7.2648579205203401E-2</c:v>
                </c:pt>
                <c:pt idx="2">
                  <c:v>0.23634036737504238</c:v>
                </c:pt>
                <c:pt idx="3">
                  <c:v>0.1748751157754167</c:v>
                </c:pt>
                <c:pt idx="4">
                  <c:v>0.13424929039790046</c:v>
                </c:pt>
                <c:pt idx="5">
                  <c:v>0.16839375982296856</c:v>
                </c:pt>
                <c:pt idx="6">
                  <c:v>0.16080722904119105</c:v>
                </c:pt>
                <c:pt idx="7">
                  <c:v>5.2543935541868869E-2</c:v>
                </c:pt>
                <c:pt idx="8">
                  <c:v>0.13212803567823794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C3-664E-9B95-55F3AB7AECED}"/>
            </c:ext>
          </c:extLst>
        </c:ser>
        <c:ser>
          <c:idx val="2"/>
          <c:order val="2"/>
          <c:tx>
            <c:strRef>
              <c:f>Feuil1!$L$108</c:f>
              <c:strCache>
                <c:ptCount val="1"/>
                <c:pt idx="0">
                  <c:v>Dlogmax</c:v>
                </c:pt>
              </c:strCache>
            </c:strRef>
          </c:tx>
          <c:spPr>
            <a:ln w="1587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Feuil1!$I$109:$I$117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Feuil1!$L$109:$L$117</c:f>
              <c:numCache>
                <c:formatCode>0.000</c:formatCode>
                <c:ptCount val="9"/>
                <c:pt idx="0">
                  <c:v>0.13091335664285553</c:v>
                </c:pt>
                <c:pt idx="1">
                  <c:v>0.1160000000000001</c:v>
                </c:pt>
                <c:pt idx="2">
                  <c:v>0.24648789635336543</c:v>
                </c:pt>
                <c:pt idx="3">
                  <c:v>0.20882164530310443</c:v>
                </c:pt>
                <c:pt idx="4">
                  <c:v>0.16421251377534363</c:v>
                </c:pt>
                <c:pt idx="5">
                  <c:v>0.18029298312267628</c:v>
                </c:pt>
                <c:pt idx="6">
                  <c:v>0.18299928653838693</c:v>
                </c:pt>
                <c:pt idx="7">
                  <c:v>0.11949072517248194</c:v>
                </c:pt>
                <c:pt idx="8">
                  <c:v>0.17633169817029137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C3-664E-9B95-55F3AB7AE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190424"/>
        <c:axId val="330193944"/>
      </c:lineChart>
      <c:catAx>
        <c:axId val="3301904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30193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0193944"/>
        <c:scaling>
          <c:orientation val="minMax"/>
          <c:max val="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fr-FR" sz="1400"/>
                  <a:t>Log10 differences from </a:t>
                </a:r>
                <a:r>
                  <a:rPr lang="fr-FR" sz="1400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8.6225735197754064E-3"/>
              <c:y val="0.154116344402944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30190424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299458669697701"/>
          <c:y val="0.22403487812192543"/>
          <c:w val="0.16700547858676495"/>
          <c:h val="0.52101675289185501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/>
              <a:t>Ph1 Post</a:t>
            </a:r>
            <a:r>
              <a:rPr lang="fr-FR" sz="1600" baseline="0"/>
              <a:t> </a:t>
            </a:r>
            <a:endParaRPr lang="fr-FR" sz="1600"/>
          </a:p>
        </c:rich>
      </c:tx>
      <c:layout>
        <c:manualLayout>
          <c:xMode val="edge"/>
          <c:yMode val="edge"/>
          <c:x val="0.35822376975049636"/>
          <c:y val="9.13043071908252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864052361545741"/>
          <c:y val="7.6628424169009099E-2"/>
          <c:w val="0.6417673727095492"/>
          <c:h val="0.79310419014924405"/>
        </c:manualLayout>
      </c:layout>
      <c:lineChart>
        <c:grouping val="standard"/>
        <c:varyColors val="0"/>
        <c:ser>
          <c:idx val="0"/>
          <c:order val="0"/>
          <c:tx>
            <c:strRef>
              <c:f>Feuil1!$J$138</c:f>
              <c:strCache>
                <c:ptCount val="1"/>
                <c:pt idx="0">
                  <c:v>Fossil Lake n=6-7</c:v>
                </c:pt>
              </c:strCache>
            </c:strRef>
          </c:tx>
          <c:spPr>
            <a:ln w="3175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Feuil1!$I$139:$I$147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Feuil1!$J$139:$J$147</c:f>
              <c:numCache>
                <c:formatCode>0.000</c:formatCode>
                <c:ptCount val="9"/>
                <c:pt idx="0">
                  <c:v>9.0950056697835846E-2</c:v>
                </c:pt>
                <c:pt idx="1">
                  <c:v>8.3481115394790084E-2</c:v>
                </c:pt>
                <c:pt idx="2">
                  <c:v>0.2059683666250065</c:v>
                </c:pt>
                <c:pt idx="3">
                  <c:v>0.18025561717441207</c:v>
                </c:pt>
                <c:pt idx="4">
                  <c:v>0.16490132356589626</c:v>
                </c:pt>
                <c:pt idx="5">
                  <c:v>0.14393497618818296</c:v>
                </c:pt>
                <c:pt idx="6">
                  <c:v>0.14046040255727332</c:v>
                </c:pt>
                <c:pt idx="7">
                  <c:v>3.8209483117679799E-2</c:v>
                </c:pt>
                <c:pt idx="8">
                  <c:v>0.27123572848074917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2-6C45-B019-D019FDCFF8C6}"/>
            </c:ext>
          </c:extLst>
        </c:ser>
        <c:ser>
          <c:idx val="1"/>
          <c:order val="1"/>
          <c:tx>
            <c:strRef>
              <c:f>Feuil1!$K$138</c:f>
              <c:strCache>
                <c:ptCount val="1"/>
                <c:pt idx="0">
                  <c:v>D logmin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Feuil1!$I$139:$I$147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Feuil1!$K$139:$K$147</c:f>
              <c:numCache>
                <c:formatCode>0.000</c:formatCode>
                <c:ptCount val="9"/>
                <c:pt idx="0">
                  <c:v>4.2275869600788996E-2</c:v>
                </c:pt>
                <c:pt idx="1">
                  <c:v>6.0482672150168781E-2</c:v>
                </c:pt>
                <c:pt idx="2">
                  <c:v>0.18403126772771894</c:v>
                </c:pt>
                <c:pt idx="3">
                  <c:v>0.15017613239033056</c:v>
                </c:pt>
                <c:pt idx="4">
                  <c:v>0.14446845557958632</c:v>
                </c:pt>
                <c:pt idx="5">
                  <c:v>0.11724123737558712</c:v>
                </c:pt>
                <c:pt idx="6">
                  <c:v>0.11270092538964827</c:v>
                </c:pt>
                <c:pt idx="7">
                  <c:v>-3.5720064370625693E-3</c:v>
                </c:pt>
                <c:pt idx="8">
                  <c:v>0.20348394421390625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2-6C45-B019-D019FDCFF8C6}"/>
            </c:ext>
          </c:extLst>
        </c:ser>
        <c:ser>
          <c:idx val="2"/>
          <c:order val="2"/>
          <c:tx>
            <c:strRef>
              <c:f>Feuil1!$L$138</c:f>
              <c:strCache>
                <c:ptCount val="1"/>
                <c:pt idx="0">
                  <c:v>Dlogmax</c:v>
                </c:pt>
              </c:strCache>
            </c:strRef>
          </c:tx>
          <c:spPr>
            <a:ln w="15875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Feuil1!$I$139:$I$147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Feuil1!$L$139:$L$147</c:f>
              <c:numCache>
                <c:formatCode>0.000</c:formatCode>
                <c:ptCount val="9"/>
                <c:pt idx="0">
                  <c:v>0.15050891270623645</c:v>
                </c:pt>
                <c:pt idx="1">
                  <c:v>0.10722607569249498</c:v>
                </c:pt>
                <c:pt idx="2">
                  <c:v>0.22804809671209281</c:v>
                </c:pt>
                <c:pt idx="3">
                  <c:v>0.20554393554186867</c:v>
                </c:pt>
                <c:pt idx="4">
                  <c:v>0.20119608002851352</c:v>
                </c:pt>
                <c:pt idx="5">
                  <c:v>0.18573631556906101</c:v>
                </c:pt>
                <c:pt idx="6">
                  <c:v>0.173275869600789</c:v>
                </c:pt>
                <c:pt idx="7">
                  <c:v>6.5508912706236488E-2</c:v>
                </c:pt>
                <c:pt idx="8">
                  <c:v>0.32842268082220616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C2-6C45-B019-D019FDCFF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190424"/>
        <c:axId val="330193944"/>
      </c:lineChart>
      <c:catAx>
        <c:axId val="3301904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30193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0193944"/>
        <c:scaling>
          <c:orientation val="minMax"/>
          <c:max val="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fr-FR" sz="1400"/>
                  <a:t>Log10 differences from </a:t>
                </a:r>
                <a:r>
                  <a:rPr lang="fr-FR" sz="1400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6.6387916871162682E-3"/>
              <c:y val="0.2071762383828735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30190424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297804132730345"/>
          <c:y val="0.28406911618402048"/>
          <c:w val="0.18702196833674611"/>
          <c:h val="0.42081619387010744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303962</xdr:colOff>
      <xdr:row>0</xdr:row>
      <xdr:rowOff>0</xdr:rowOff>
    </xdr:from>
    <xdr:to>
      <xdr:col>21</xdr:col>
      <xdr:colOff>428869</xdr:colOff>
      <xdr:row>22</xdr:row>
      <xdr:rowOff>185197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D345966-F7BF-0B4F-949C-8EE124BCB2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111647</xdr:colOff>
      <xdr:row>25</xdr:row>
      <xdr:rowOff>41866</xdr:rowOff>
    </xdr:from>
    <xdr:to>
      <xdr:col>22</xdr:col>
      <xdr:colOff>265165</xdr:colOff>
      <xdr:row>43</xdr:row>
      <xdr:rowOff>195385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10333080-3F0A-5948-8102-48D766D5D7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153517</xdr:colOff>
      <xdr:row>44</xdr:row>
      <xdr:rowOff>167473</xdr:rowOff>
    </xdr:from>
    <xdr:to>
      <xdr:col>24</xdr:col>
      <xdr:colOff>363417</xdr:colOff>
      <xdr:row>69</xdr:row>
      <xdr:rowOff>142073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55CA275C-3335-794D-ACEF-4BFD840E46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167473</xdr:colOff>
      <xdr:row>90</xdr:row>
      <xdr:rowOff>125603</xdr:rowOff>
    </xdr:from>
    <xdr:to>
      <xdr:col>26</xdr:col>
      <xdr:colOff>111649</xdr:colOff>
      <xdr:row>116</xdr:row>
      <xdr:rowOff>97692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D094CA59-5454-BD47-84C5-CA11EA2DEF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153517</xdr:colOff>
      <xdr:row>125</xdr:row>
      <xdr:rowOff>125604</xdr:rowOff>
    </xdr:from>
    <xdr:to>
      <xdr:col>24</xdr:col>
      <xdr:colOff>278424</xdr:colOff>
      <xdr:row>148</xdr:row>
      <xdr:rowOff>87504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628480-C94E-3A46-AD68-8A411DB668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70</xdr:row>
      <xdr:rowOff>0</xdr:rowOff>
    </xdr:from>
    <xdr:to>
      <xdr:col>22</xdr:col>
      <xdr:colOff>153518</xdr:colOff>
      <xdr:row>88</xdr:row>
      <xdr:rowOff>153518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3BF4732-1B6F-D94D-9219-67BEC826D4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516374</xdr:colOff>
      <xdr:row>95</xdr:row>
      <xdr:rowOff>195385</xdr:rowOff>
    </xdr:from>
    <xdr:to>
      <xdr:col>35</xdr:col>
      <xdr:colOff>669891</xdr:colOff>
      <xdr:row>114</xdr:row>
      <xdr:rowOff>125607</xdr:rowOff>
    </xdr:to>
    <xdr:graphicFrame macro="">
      <xdr:nvGraphicFramePr>
        <xdr:cNvPr id="9" name="Chart 1">
          <a:extLst>
            <a:ext uri="{FF2B5EF4-FFF2-40B4-BE49-F238E27FC236}">
              <a16:creationId xmlns:a16="http://schemas.microsoft.com/office/drawing/2014/main" id="{EAC65DEA-ADD4-9A46-ADDA-2A9B67A002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0</xdr:colOff>
      <xdr:row>125</xdr:row>
      <xdr:rowOff>0</xdr:rowOff>
    </xdr:from>
    <xdr:to>
      <xdr:col>36</xdr:col>
      <xdr:colOff>153518</xdr:colOff>
      <xdr:row>147</xdr:row>
      <xdr:rowOff>41869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DC330D13-0F42-9542-817E-EDD3C5014A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7"/>
  <sheetViews>
    <sheetView tabSelected="1" zoomScale="75" zoomScaleNormal="75" workbookViewId="0">
      <selection activeCell="K14" sqref="K14"/>
    </sheetView>
  </sheetViews>
  <sheetFormatPr defaultColWidth="10.8984375" defaultRowHeight="18"/>
  <cols>
    <col min="1" max="1" width="8.8984375" style="1" customWidth="1"/>
    <col min="2" max="2" width="8.8984375" style="2" customWidth="1"/>
    <col min="3" max="16384" width="10.8984375" style="1"/>
  </cols>
  <sheetData>
    <row r="1" spans="1:19">
      <c r="A1" s="4" t="s">
        <v>0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15"/>
      <c r="K1" s="15"/>
      <c r="L1" s="15"/>
      <c r="M1" s="15"/>
      <c r="N1" s="15"/>
      <c r="O1" s="15"/>
      <c r="P1" s="15"/>
      <c r="Q1" s="15"/>
      <c r="R1" s="15"/>
      <c r="S1" s="15"/>
    </row>
    <row r="2" spans="1:19" s="4" customFormat="1">
      <c r="A2" s="6" t="s">
        <v>4</v>
      </c>
      <c r="C2" s="3" t="s">
        <v>33</v>
      </c>
      <c r="D2" s="3" t="s">
        <v>33</v>
      </c>
      <c r="E2" s="3" t="s">
        <v>33</v>
      </c>
      <c r="F2" s="3" t="s">
        <v>33</v>
      </c>
      <c r="G2" s="3" t="s">
        <v>33</v>
      </c>
      <c r="H2" s="3" t="s">
        <v>33</v>
      </c>
      <c r="I2" s="3" t="s">
        <v>33</v>
      </c>
      <c r="J2" s="7"/>
      <c r="K2" s="1"/>
      <c r="L2" s="7"/>
      <c r="M2" s="7"/>
      <c r="N2" s="7"/>
      <c r="O2" s="7"/>
      <c r="P2" s="7"/>
      <c r="Q2" s="7"/>
      <c r="R2" s="7"/>
      <c r="S2" s="7"/>
    </row>
    <row r="3" spans="1:19" s="4" customFormat="1">
      <c r="A3" s="5" t="s">
        <v>2</v>
      </c>
      <c r="C3" s="3" t="s">
        <v>16</v>
      </c>
      <c r="D3" s="3" t="s">
        <v>16</v>
      </c>
      <c r="E3" s="3" t="s">
        <v>16</v>
      </c>
      <c r="F3" s="3" t="s">
        <v>16</v>
      </c>
      <c r="G3" s="3" t="s">
        <v>16</v>
      </c>
      <c r="H3" s="3" t="s">
        <v>16</v>
      </c>
      <c r="I3" s="3" t="s">
        <v>16</v>
      </c>
      <c r="J3" s="1"/>
      <c r="K3" s="1"/>
      <c r="L3" s="7"/>
      <c r="M3" s="7"/>
      <c r="N3" s="7"/>
      <c r="O3" s="7"/>
      <c r="P3" s="7"/>
      <c r="Q3" s="7"/>
      <c r="R3" s="7"/>
      <c r="S3" s="7"/>
    </row>
    <row r="4" spans="1:19" s="5" customFormat="1">
      <c r="A4" s="17" t="s">
        <v>17</v>
      </c>
      <c r="C4" s="5">
        <v>2412</v>
      </c>
      <c r="D4" s="5">
        <v>87215</v>
      </c>
      <c r="E4" s="5" t="s">
        <v>3</v>
      </c>
      <c r="F4" s="5">
        <v>2590</v>
      </c>
      <c r="G4" s="5">
        <v>82715</v>
      </c>
      <c r="H4" s="5">
        <v>2611</v>
      </c>
      <c r="I4" s="5">
        <v>2485</v>
      </c>
      <c r="J4" s="1"/>
      <c r="K4" s="1"/>
      <c r="L4" s="7"/>
      <c r="M4" s="7"/>
      <c r="N4" s="7"/>
      <c r="O4" s="7"/>
      <c r="P4" s="7"/>
      <c r="Q4" s="7"/>
      <c r="R4" s="7"/>
      <c r="S4" s="7"/>
    </row>
    <row r="5" spans="1:19">
      <c r="A5" s="13">
        <v>210.2413793103448</v>
      </c>
      <c r="B5" s="2">
        <v>1</v>
      </c>
      <c r="C5" s="1">
        <v>255</v>
      </c>
      <c r="G5" s="1">
        <v>238.5</v>
      </c>
      <c r="L5" s="7"/>
      <c r="M5" s="7"/>
      <c r="N5" s="7"/>
      <c r="O5" s="7"/>
      <c r="P5" s="7"/>
      <c r="Q5" s="7"/>
      <c r="R5" s="7"/>
      <c r="S5" s="7"/>
    </row>
    <row r="6" spans="1:19">
      <c r="A6" s="13">
        <v>26.517241379310338</v>
      </c>
      <c r="B6" s="2">
        <v>3</v>
      </c>
      <c r="C6" s="1">
        <v>43.5</v>
      </c>
      <c r="G6" s="1">
        <v>43</v>
      </c>
      <c r="L6" s="7"/>
      <c r="M6" s="7"/>
      <c r="N6" s="7"/>
      <c r="O6" s="7"/>
      <c r="P6" s="7"/>
      <c r="Q6" s="7"/>
      <c r="R6" s="7"/>
      <c r="S6" s="7"/>
    </row>
    <row r="7" spans="1:19">
      <c r="A7" s="13">
        <v>21.331034482758625</v>
      </c>
      <c r="B7" s="2">
        <v>4</v>
      </c>
      <c r="C7" s="1">
        <v>35</v>
      </c>
      <c r="G7" s="1">
        <v>33</v>
      </c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13">
        <v>42.527586206896544</v>
      </c>
      <c r="B8" s="2">
        <v>5</v>
      </c>
      <c r="C8" s="1">
        <v>60</v>
      </c>
      <c r="G8" s="1">
        <v>60</v>
      </c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>
      <c r="A9" s="13">
        <v>26.820689655172409</v>
      </c>
      <c r="B9" s="2">
        <v>6</v>
      </c>
      <c r="C9" s="1">
        <v>40</v>
      </c>
      <c r="G9" s="1">
        <v>39</v>
      </c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>
      <c r="A10" s="13">
        <v>38.751724137931028</v>
      </c>
      <c r="B10" s="2">
        <v>10</v>
      </c>
      <c r="C10" s="1">
        <v>60</v>
      </c>
      <c r="D10" s="1">
        <v>57.3</v>
      </c>
      <c r="E10" s="1">
        <v>57.5</v>
      </c>
      <c r="F10" s="1">
        <v>53</v>
      </c>
      <c r="G10" s="1">
        <v>56</v>
      </c>
      <c r="H10" s="1">
        <v>54</v>
      </c>
      <c r="I10" s="1">
        <v>57.3</v>
      </c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19">
      <c r="A11" s="13">
        <v>38.527586206896551</v>
      </c>
      <c r="B11" s="2">
        <v>11</v>
      </c>
      <c r="C11" s="1">
        <v>60</v>
      </c>
      <c r="D11" s="1">
        <v>58.3</v>
      </c>
      <c r="E11" s="1">
        <v>59.5</v>
      </c>
      <c r="F11" s="1">
        <v>55</v>
      </c>
      <c r="G11" s="1">
        <v>55.1</v>
      </c>
      <c r="H11" s="1">
        <v>52</v>
      </c>
      <c r="I11" s="1">
        <v>59.3</v>
      </c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19">
      <c r="A12" s="13">
        <v>29.582758620689649</v>
      </c>
      <c r="B12" s="2">
        <v>12</v>
      </c>
      <c r="C12" s="1">
        <v>44.1</v>
      </c>
      <c r="D12" s="1">
        <v>42.5</v>
      </c>
      <c r="E12" s="1">
        <v>44</v>
      </c>
      <c r="F12" s="1">
        <v>41.1</v>
      </c>
      <c r="G12" s="1">
        <v>43.5</v>
      </c>
      <c r="H12" s="1">
        <v>41</v>
      </c>
      <c r="I12" s="1">
        <v>45</v>
      </c>
      <c r="L12" s="7"/>
      <c r="M12" s="7"/>
      <c r="N12" s="7"/>
      <c r="O12" s="7"/>
      <c r="P12" s="7"/>
      <c r="Q12" s="7"/>
      <c r="R12" s="7"/>
    </row>
    <row r="13" spans="1:19">
      <c r="A13" s="13">
        <v>24.11724137931035</v>
      </c>
      <c r="B13" s="2">
        <v>13</v>
      </c>
      <c r="C13" s="1">
        <v>35</v>
      </c>
      <c r="D13" s="1">
        <v>34.700000000000003</v>
      </c>
      <c r="E13" s="1">
        <v>35.5</v>
      </c>
      <c r="F13" s="1">
        <v>35</v>
      </c>
      <c r="G13" s="1">
        <v>34.5</v>
      </c>
      <c r="H13" s="1">
        <v>30</v>
      </c>
      <c r="I13" s="1">
        <v>35</v>
      </c>
      <c r="L13" s="7"/>
      <c r="M13" s="7"/>
      <c r="N13" s="7"/>
      <c r="O13" s="7"/>
      <c r="P13" s="7"/>
      <c r="Q13" s="7"/>
      <c r="R13" s="7"/>
    </row>
    <row r="14" spans="1:19">
      <c r="A14" s="13">
        <v>25.820689655172409</v>
      </c>
      <c r="B14" s="2">
        <v>14</v>
      </c>
      <c r="C14" s="1">
        <v>36.1</v>
      </c>
      <c r="D14" s="1">
        <v>37</v>
      </c>
      <c r="E14" s="1">
        <v>37.5</v>
      </c>
      <c r="F14" s="1">
        <v>37</v>
      </c>
      <c r="G14" s="1">
        <v>35.5</v>
      </c>
      <c r="H14" s="1">
        <v>33</v>
      </c>
      <c r="I14" s="1">
        <v>37</v>
      </c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>
      <c r="A15" s="13">
        <v>33.948275862068975</v>
      </c>
      <c r="B15" s="2">
        <v>7</v>
      </c>
      <c r="C15" s="1">
        <v>50.5</v>
      </c>
      <c r="G15" s="1">
        <v>49</v>
      </c>
      <c r="J15" s="7"/>
      <c r="K15" s="7"/>
      <c r="L15" s="7"/>
      <c r="M15" s="7"/>
      <c r="N15" s="7"/>
      <c r="O15" s="7"/>
    </row>
    <row r="16" spans="1:19">
      <c r="A16" s="13">
        <v>12.372413793103451</v>
      </c>
      <c r="B16" s="2">
        <v>8</v>
      </c>
      <c r="C16" s="1">
        <v>18</v>
      </c>
      <c r="G16" s="1">
        <v>21</v>
      </c>
      <c r="J16" s="7"/>
      <c r="K16" s="7"/>
      <c r="L16" s="7"/>
      <c r="M16" s="7"/>
      <c r="N16" s="7"/>
      <c r="O16" s="7"/>
    </row>
    <row r="17" spans="1:19">
      <c r="A17" s="14" t="s">
        <v>5</v>
      </c>
      <c r="B17" s="1"/>
      <c r="C17" s="15">
        <f t="shared" ref="C17:I17" si="0">C4</f>
        <v>2412</v>
      </c>
      <c r="D17" s="15">
        <f t="shared" si="0"/>
        <v>87215</v>
      </c>
      <c r="E17" s="15" t="str">
        <f t="shared" si="0"/>
        <v>2491 ?</v>
      </c>
      <c r="F17" s="15">
        <f t="shared" si="0"/>
        <v>2590</v>
      </c>
      <c r="G17" s="15">
        <f t="shared" si="0"/>
        <v>82715</v>
      </c>
      <c r="H17" s="15">
        <f t="shared" si="0"/>
        <v>2611</v>
      </c>
      <c r="I17" s="15">
        <f t="shared" si="0"/>
        <v>2485</v>
      </c>
      <c r="J17" s="7"/>
      <c r="K17" s="7"/>
      <c r="L17" s="7"/>
      <c r="M17" s="7"/>
      <c r="N17" s="7"/>
      <c r="O17" s="7"/>
    </row>
    <row r="18" spans="1:19">
      <c r="A18" s="16">
        <v>2.3227181971229638</v>
      </c>
      <c r="B18" s="1">
        <v>1</v>
      </c>
      <c r="C18" s="7">
        <f t="shared" ref="C18:C19" si="1">LOG10(C5)-$A18</f>
        <v>8.3821983310991222E-2</v>
      </c>
      <c r="D18" s="7"/>
      <c r="E18" s="7"/>
      <c r="G18" s="7">
        <f t="shared" ref="G18:G19" si="2">LOG10(G5)-$A18</f>
        <v>5.4770186253168873E-2</v>
      </c>
      <c r="J18" s="7"/>
      <c r="K18" s="7"/>
      <c r="L18" s="7"/>
      <c r="M18" s="7"/>
      <c r="N18" s="7"/>
      <c r="O18" s="7"/>
    </row>
    <row r="19" spans="1:19">
      <c r="A19" s="16">
        <v>1.4235283419024747</v>
      </c>
      <c r="B19" s="1">
        <v>3</v>
      </c>
      <c r="C19" s="7">
        <f t="shared" si="1"/>
        <v>0.21496091505216275</v>
      </c>
      <c r="D19" s="7"/>
      <c r="E19" s="7"/>
      <c r="G19" s="7">
        <f t="shared" si="2"/>
        <v>0.20994011367711174</v>
      </c>
      <c r="J19" s="7"/>
      <c r="K19" s="7"/>
      <c r="L19" s="7"/>
      <c r="M19" s="7"/>
      <c r="N19" s="7"/>
      <c r="O19" s="7"/>
    </row>
    <row r="20" spans="1:19">
      <c r="A20" s="16">
        <v>1.329011917768204</v>
      </c>
      <c r="B20" s="1">
        <v>4</v>
      </c>
      <c r="C20" s="7">
        <f t="shared" ref="C20:I29" si="3">LOG10(C7)-$A20</f>
        <v>0.21505612658207163</v>
      </c>
      <c r="D20" s="7"/>
      <c r="E20" s="7"/>
      <c r="G20" s="7">
        <f t="shared" ref="G20" si="4">LOG10(G7)-$A20</f>
        <v>0.18950202210968348</v>
      </c>
      <c r="J20" s="7"/>
      <c r="K20" s="7"/>
      <c r="L20" s="7"/>
      <c r="M20" s="7"/>
      <c r="N20" s="7"/>
      <c r="O20" s="7"/>
    </row>
    <row r="21" spans="1:19">
      <c r="A21" s="16">
        <v>1.6286707336010562</v>
      </c>
      <c r="B21" s="1">
        <v>5</v>
      </c>
      <c r="C21" s="7">
        <f t="shared" si="3"/>
        <v>0.14948051678258745</v>
      </c>
      <c r="D21" s="7"/>
      <c r="E21" s="7"/>
      <c r="G21" s="7">
        <f t="shared" ref="G21" si="5">LOG10(G8)-$A21</f>
        <v>0.14948051678258745</v>
      </c>
      <c r="J21" s="7"/>
      <c r="K21" s="7"/>
      <c r="L21" s="7"/>
      <c r="M21" s="7"/>
      <c r="N21" s="7"/>
      <c r="O21" s="7"/>
    </row>
    <row r="22" spans="1:19">
      <c r="A22" s="16">
        <v>1.4284699409124848</v>
      </c>
      <c r="B22" s="1">
        <v>6</v>
      </c>
      <c r="C22" s="7">
        <f t="shared" si="3"/>
        <v>0.17359005041547748</v>
      </c>
      <c r="D22" s="7"/>
      <c r="E22" s="7"/>
      <c r="G22" s="7">
        <f t="shared" ref="G22" si="6">LOG10(G9)-$A22</f>
        <v>0.1625946661140143</v>
      </c>
      <c r="J22" s="7"/>
      <c r="K22" s="7"/>
      <c r="L22" s="7"/>
      <c r="M22" s="7"/>
      <c r="N22" s="7"/>
      <c r="O22" s="7"/>
    </row>
    <row r="23" spans="1:19">
      <c r="A23" s="16">
        <v>1.5882910298599251</v>
      </c>
      <c r="B23" s="1">
        <v>10</v>
      </c>
      <c r="C23" s="7">
        <f t="shared" si="3"/>
        <v>0.18986022052371854</v>
      </c>
      <c r="D23" s="7">
        <f t="shared" si="3"/>
        <v>0.16986359210746493</v>
      </c>
      <c r="E23" s="7">
        <f t="shared" si="3"/>
        <v>0.17137681482970546</v>
      </c>
      <c r="F23" s="7">
        <f t="shared" si="3"/>
        <v>0.13598483974086384</v>
      </c>
      <c r="G23" s="7">
        <f t="shared" ref="G23" si="7">LOG10(G10)-$A23</f>
        <v>0.15989699714627537</v>
      </c>
      <c r="H23" s="7">
        <f t="shared" ref="H23:I23" si="8">LOG10(H10)-$A23</f>
        <v>0.14410272996304352</v>
      </c>
      <c r="I23" s="7">
        <f t="shared" si="8"/>
        <v>0.16986359210746493</v>
      </c>
      <c r="J23" s="7"/>
      <c r="K23" s="7"/>
      <c r="L23" s="7"/>
      <c r="M23" s="7"/>
      <c r="N23" s="7"/>
      <c r="O23" s="7"/>
    </row>
    <row r="24" spans="1:19">
      <c r="A24" s="16">
        <v>1.5857718008670618</v>
      </c>
      <c r="B24" s="1">
        <v>11</v>
      </c>
      <c r="C24" s="7">
        <f t="shared" si="3"/>
        <v>0.19237944951658181</v>
      </c>
      <c r="D24" s="7">
        <f t="shared" si="3"/>
        <v>0.17989675389195225</v>
      </c>
      <c r="E24" s="7">
        <f t="shared" si="3"/>
        <v>0.18874516486148774</v>
      </c>
      <c r="F24" s="7">
        <f t="shared" si="3"/>
        <v>0.15459088862718207</v>
      </c>
      <c r="G24" s="7">
        <f t="shared" ref="G24" si="9">LOG10(G11)-$A24</f>
        <v>0.15537979798472334</v>
      </c>
      <c r="H24" s="7">
        <f t="shared" si="3"/>
        <v>0.13023154276773741</v>
      </c>
      <c r="I24" s="7">
        <f t="shared" si="3"/>
        <v>0.18728289249720076</v>
      </c>
      <c r="J24" s="7"/>
      <c r="K24" s="7"/>
      <c r="L24" s="7"/>
      <c r="M24" s="7"/>
      <c r="N24" s="7"/>
      <c r="O24" s="7"/>
    </row>
    <row r="25" spans="1:19">
      <c r="A25" s="16">
        <v>1.4710386699273239</v>
      </c>
      <c r="B25" s="1">
        <v>12</v>
      </c>
      <c r="C25" s="7">
        <f t="shared" si="3"/>
        <v>0.1733999195405147</v>
      </c>
      <c r="D25" s="7">
        <f t="shared" si="3"/>
        <v>0.1573502601229877</v>
      </c>
      <c r="E25" s="7">
        <f t="shared" si="3"/>
        <v>0.17241400655886352</v>
      </c>
      <c r="F25" s="7">
        <f t="shared" si="3"/>
        <v>0.14280315194874538</v>
      </c>
      <c r="G25" s="7">
        <f t="shared" ref="G25" si="10">LOG10(G12)-$A25</f>
        <v>0.16745058702731352</v>
      </c>
      <c r="H25" s="7">
        <f t="shared" si="3"/>
        <v>0.14174518679241155</v>
      </c>
      <c r="I25" s="7">
        <f t="shared" si="3"/>
        <v>0.18217384384801982</v>
      </c>
      <c r="J25" s="7"/>
      <c r="K25" s="7"/>
      <c r="L25" s="7"/>
      <c r="M25" s="7"/>
      <c r="N25" s="7"/>
      <c r="O25" s="7"/>
    </row>
    <row r="26" spans="1:19">
      <c r="A26" s="16">
        <v>1.38232763007427</v>
      </c>
      <c r="B26" s="1">
        <v>13</v>
      </c>
      <c r="C26" s="7">
        <f t="shared" si="3"/>
        <v>0.16174041427600572</v>
      </c>
      <c r="D26" s="7">
        <f t="shared" si="3"/>
        <v>0.15800184471660383</v>
      </c>
      <c r="E26" s="7">
        <f t="shared" si="3"/>
        <v>0.16790072298082404</v>
      </c>
      <c r="F26" s="7">
        <f t="shared" si="3"/>
        <v>0.16174041427600572</v>
      </c>
      <c r="G26" s="7">
        <f t="shared" ref="G26" si="11">LOG10(G13)-$A26</f>
        <v>0.15549146499900424</v>
      </c>
      <c r="H26" s="7">
        <f t="shared" si="3"/>
        <v>9.4793624645392427E-2</v>
      </c>
      <c r="I26" s="7">
        <f t="shared" si="3"/>
        <v>0.16174041427600572</v>
      </c>
      <c r="J26" s="7"/>
      <c r="K26" s="7"/>
      <c r="L26" s="7"/>
      <c r="M26" s="7"/>
      <c r="N26" s="7"/>
      <c r="O26" s="7"/>
    </row>
    <row r="27" spans="1:19">
      <c r="A27" s="16">
        <v>1.4119678378310929</v>
      </c>
      <c r="B27" s="1">
        <v>14</v>
      </c>
      <c r="C27" s="7">
        <f t="shared" si="3"/>
        <v>0.14553936407456503</v>
      </c>
      <c r="D27" s="7">
        <f t="shared" si="3"/>
        <v>0.15623388623590206</v>
      </c>
      <c r="E27" s="7">
        <f t="shared" si="3"/>
        <v>0.16206342989662592</v>
      </c>
      <c r="F27" s="7">
        <f t="shared" si="3"/>
        <v>0.15623388623590206</v>
      </c>
      <c r="G27" s="7">
        <f t="shared" ref="G27" si="12">LOG10(G14)-$A27</f>
        <v>0.13826051522400107</v>
      </c>
      <c r="H27" s="7">
        <f t="shared" si="3"/>
        <v>0.1065461020467946</v>
      </c>
      <c r="I27" s="7">
        <f t="shared" si="3"/>
        <v>0.15623388623590206</v>
      </c>
    </row>
    <row r="28" spans="1:19">
      <c r="A28" s="16">
        <v>1.5308177225751811</v>
      </c>
      <c r="B28" s="1">
        <v>7</v>
      </c>
      <c r="C28" s="7">
        <f t="shared" si="3"/>
        <v>0.17247365554348026</v>
      </c>
      <c r="D28" s="7"/>
      <c r="E28" s="7"/>
      <c r="G28" s="7">
        <f t="shared" ref="G28" si="13">LOG10(G15)-$A28</f>
        <v>0.15937835745333251</v>
      </c>
      <c r="M28" s="24"/>
      <c r="N28" s="25"/>
      <c r="O28" s="25"/>
      <c r="P28"/>
      <c r="Q28" s="24"/>
    </row>
    <row r="29" spans="1:19">
      <c r="A29" s="16">
        <v>1.0924544364730981</v>
      </c>
      <c r="B29" s="1">
        <v>8</v>
      </c>
      <c r="C29" s="7">
        <f t="shared" si="3"/>
        <v>0.16281806863020787</v>
      </c>
      <c r="D29" s="7"/>
      <c r="E29" s="7"/>
      <c r="G29" s="7">
        <f t="shared" ref="G29" si="14">LOG10(G16)-$A29</f>
        <v>0.22976485826082116</v>
      </c>
      <c r="J29" s="30"/>
      <c r="M29" s="24"/>
      <c r="N29" s="24"/>
      <c r="O29" s="24"/>
      <c r="P29" s="25"/>
      <c r="Q29" s="24"/>
    </row>
    <row r="30" spans="1:19" s="2" customFormat="1">
      <c r="A30" s="11" t="s">
        <v>5</v>
      </c>
      <c r="B30" s="2" t="s">
        <v>6</v>
      </c>
      <c r="C30" s="2" t="s">
        <v>7</v>
      </c>
      <c r="D30" s="2" t="s">
        <v>8</v>
      </c>
      <c r="E30" s="2" t="s">
        <v>9</v>
      </c>
      <c r="F30" s="2" t="s">
        <v>10</v>
      </c>
      <c r="G30" s="2" t="s">
        <v>11</v>
      </c>
      <c r="H30" s="2" t="s">
        <v>12</v>
      </c>
      <c r="J30" s="2" t="s">
        <v>34</v>
      </c>
      <c r="K30" s="2" t="s">
        <v>13</v>
      </c>
      <c r="L30" s="2" t="s">
        <v>14</v>
      </c>
      <c r="M30" s="24"/>
      <c r="N30" s="24"/>
      <c r="O30" s="24"/>
      <c r="P30" s="25"/>
      <c r="Q30" s="24"/>
      <c r="R30" s="1"/>
      <c r="S30" s="1"/>
    </row>
    <row r="31" spans="1:19">
      <c r="A31" s="12">
        <v>2.3260000000000001</v>
      </c>
      <c r="B31" s="2">
        <v>1</v>
      </c>
      <c r="C31" s="1">
        <f t="shared" ref="C31:C42" si="15">COUNT(C5:I5)</f>
        <v>2</v>
      </c>
      <c r="D31" s="8">
        <f t="shared" ref="D31:D42" si="16">AVERAGE(C5:I5)</f>
        <v>246.75</v>
      </c>
      <c r="E31" s="8">
        <f t="shared" ref="E31:E42" si="17">MIN(C5:I5)</f>
        <v>238.5</v>
      </c>
      <c r="F31" s="8">
        <f t="shared" ref="F31:F42" si="18">MAX(C5:I5)</f>
        <v>255</v>
      </c>
      <c r="G31" s="9">
        <f t="shared" ref="G31:G42" si="19">STDEV(C5:I5)</f>
        <v>11.667261889578034</v>
      </c>
      <c r="H31" s="9">
        <f t="shared" ref="H31:H42" si="20">G31*100/D31</f>
        <v>4.7283736127975828</v>
      </c>
      <c r="I31" s="10">
        <v>1</v>
      </c>
      <c r="J31" s="7">
        <f>LOG10(D31)-$A31</f>
        <v>6.6257161341674475E-2</v>
      </c>
      <c r="K31" s="7">
        <f t="shared" ref="K31:L42" si="21">LOG10(E31)-$A31</f>
        <v>5.1488383376132596E-2</v>
      </c>
      <c r="L31" s="7">
        <f t="shared" si="21"/>
        <v>8.0540180433954944E-2</v>
      </c>
      <c r="M31" s="26"/>
      <c r="N31" s="26"/>
      <c r="O31" s="26"/>
      <c r="P31" s="26"/>
      <c r="Q31" s="26"/>
    </row>
    <row r="32" spans="1:19">
      <c r="A32" s="12">
        <v>1.413</v>
      </c>
      <c r="B32" s="2">
        <v>3</v>
      </c>
      <c r="C32" s="1">
        <f t="shared" si="15"/>
        <v>2</v>
      </c>
      <c r="D32" s="8">
        <f t="shared" si="16"/>
        <v>43.25</v>
      </c>
      <c r="E32" s="8">
        <f t="shared" si="17"/>
        <v>43</v>
      </c>
      <c r="F32" s="8">
        <f t="shared" si="18"/>
        <v>43.5</v>
      </c>
      <c r="G32" s="9">
        <f t="shared" si="19"/>
        <v>0.35355339059327379</v>
      </c>
      <c r="H32" s="9">
        <f t="shared" si="20"/>
        <v>0.81746448692086426</v>
      </c>
      <c r="I32" s="10">
        <v>3</v>
      </c>
      <c r="J32" s="7">
        <f t="shared" ref="J32:J42" si="22">LOG10(D32)-$A32</f>
        <v>0.22298611180083294</v>
      </c>
      <c r="K32" s="7">
        <f t="shared" si="21"/>
        <v>0.22046845557958639</v>
      </c>
      <c r="L32" s="7">
        <f t="shared" si="21"/>
        <v>0.2254892569546374</v>
      </c>
      <c r="M32"/>
      <c r="N32"/>
      <c r="O32"/>
      <c r="P32"/>
      <c r="Q32"/>
    </row>
    <row r="33" spans="1:17">
      <c r="A33" s="12">
        <v>1.3240000000000001</v>
      </c>
      <c r="B33" s="2">
        <v>4</v>
      </c>
      <c r="C33" s="1">
        <f t="shared" si="15"/>
        <v>2</v>
      </c>
      <c r="D33" s="8">
        <f t="shared" si="16"/>
        <v>34</v>
      </c>
      <c r="E33" s="8">
        <f t="shared" si="17"/>
        <v>33</v>
      </c>
      <c r="F33" s="8">
        <f t="shared" si="18"/>
        <v>35</v>
      </c>
      <c r="G33" s="9">
        <f t="shared" si="19"/>
        <v>1.4142135623730951</v>
      </c>
      <c r="H33" s="9">
        <f t="shared" si="20"/>
        <v>4.1594516540385147</v>
      </c>
      <c r="I33" s="10">
        <v>4</v>
      </c>
      <c r="J33" s="7">
        <f t="shared" si="22"/>
        <v>0.20747891704225507</v>
      </c>
      <c r="K33" s="7">
        <f t="shared" si="21"/>
        <v>0.19451393987788745</v>
      </c>
      <c r="L33" s="7">
        <f t="shared" si="21"/>
        <v>0.2200680443502756</v>
      </c>
      <c r="M33"/>
      <c r="N33"/>
      <c r="O33"/>
      <c r="P33"/>
      <c r="Q33"/>
    </row>
    <row r="34" spans="1:17">
      <c r="A34" s="12">
        <v>1.635</v>
      </c>
      <c r="B34" s="2">
        <v>5</v>
      </c>
      <c r="C34" s="1">
        <f t="shared" si="15"/>
        <v>2</v>
      </c>
      <c r="D34" s="8">
        <f t="shared" si="16"/>
        <v>60</v>
      </c>
      <c r="E34" s="8">
        <f t="shared" si="17"/>
        <v>60</v>
      </c>
      <c r="F34" s="8">
        <f t="shared" si="18"/>
        <v>60</v>
      </c>
      <c r="G34" s="9">
        <f t="shared" si="19"/>
        <v>0</v>
      </c>
      <c r="H34" s="9">
        <f t="shared" si="20"/>
        <v>0</v>
      </c>
      <c r="I34" s="10">
        <v>5</v>
      </c>
      <c r="J34" s="7">
        <f t="shared" si="22"/>
        <v>0.14315125038364362</v>
      </c>
      <c r="K34" s="7">
        <f t="shared" si="21"/>
        <v>0.14315125038364362</v>
      </c>
      <c r="L34" s="7">
        <f t="shared" si="21"/>
        <v>0.14315125038364362</v>
      </c>
      <c r="M34"/>
      <c r="N34"/>
      <c r="O34"/>
      <c r="P34"/>
      <c r="Q34"/>
    </row>
    <row r="35" spans="1:17">
      <c r="A35" s="12">
        <v>1.4330000000000001</v>
      </c>
      <c r="B35" s="2">
        <v>6</v>
      </c>
      <c r="C35" s="1">
        <f t="shared" si="15"/>
        <v>2</v>
      </c>
      <c r="D35" s="8">
        <f t="shared" si="16"/>
        <v>39.5</v>
      </c>
      <c r="E35" s="8">
        <f t="shared" si="17"/>
        <v>39</v>
      </c>
      <c r="F35" s="8">
        <f t="shared" si="18"/>
        <v>40</v>
      </c>
      <c r="G35" s="9">
        <f t="shared" si="19"/>
        <v>0.70710678118654757</v>
      </c>
      <c r="H35" s="9">
        <f t="shared" si="20"/>
        <v>1.7901437498393609</v>
      </c>
      <c r="I35" s="10">
        <v>6</v>
      </c>
      <c r="J35" s="7">
        <f t="shared" si="22"/>
        <v>0.16359709562646008</v>
      </c>
      <c r="K35" s="7">
        <f t="shared" si="21"/>
        <v>0.15806460702649905</v>
      </c>
      <c r="L35" s="7">
        <f t="shared" si="21"/>
        <v>0.16905999132796223</v>
      </c>
      <c r="M35"/>
      <c r="N35"/>
      <c r="O35"/>
      <c r="P35"/>
      <c r="Q35"/>
    </row>
    <row r="36" spans="1:17">
      <c r="A36" s="12">
        <v>1.5880000000000001</v>
      </c>
      <c r="B36" s="2">
        <v>10</v>
      </c>
      <c r="C36" s="1">
        <f t="shared" si="15"/>
        <v>7</v>
      </c>
      <c r="D36" s="23">
        <f t="shared" si="16"/>
        <v>56.442857142857143</v>
      </c>
      <c r="E36" s="8">
        <f t="shared" si="17"/>
        <v>53</v>
      </c>
      <c r="F36" s="8">
        <f t="shared" si="18"/>
        <v>60</v>
      </c>
      <c r="G36" s="9">
        <f t="shared" si="19"/>
        <v>2.3543273227945898</v>
      </c>
      <c r="H36" s="9">
        <f t="shared" si="20"/>
        <v>4.171169643017496</v>
      </c>
      <c r="I36" s="10">
        <v>10</v>
      </c>
      <c r="J36" s="7">
        <f t="shared" si="22"/>
        <v>0.16360898966718929</v>
      </c>
      <c r="K36" s="7">
        <f t="shared" si="21"/>
        <v>0.13627586960078886</v>
      </c>
      <c r="L36" s="7">
        <f t="shared" si="21"/>
        <v>0.19015125038364356</v>
      </c>
      <c r="M36"/>
      <c r="N36"/>
      <c r="O36"/>
      <c r="P36"/>
      <c r="Q36"/>
    </row>
    <row r="37" spans="1:17">
      <c r="A37" s="12">
        <v>1.585</v>
      </c>
      <c r="B37" s="2">
        <v>11</v>
      </c>
      <c r="C37" s="1">
        <f t="shared" si="15"/>
        <v>7</v>
      </c>
      <c r="D37" s="23">
        <f t="shared" si="16"/>
        <v>57.028571428571432</v>
      </c>
      <c r="E37" s="8">
        <f t="shared" si="17"/>
        <v>52</v>
      </c>
      <c r="F37" s="8">
        <f t="shared" si="18"/>
        <v>60</v>
      </c>
      <c r="G37" s="9">
        <f t="shared" si="19"/>
        <v>3.023085777652962</v>
      </c>
      <c r="H37" s="9">
        <f t="shared" si="20"/>
        <v>5.3010021151229294</v>
      </c>
      <c r="I37" s="10">
        <v>11</v>
      </c>
      <c r="J37" s="7">
        <f t="shared" si="22"/>
        <v>0.17109249260107684</v>
      </c>
      <c r="K37" s="7">
        <f t="shared" si="21"/>
        <v>0.13100334363479926</v>
      </c>
      <c r="L37" s="7">
        <f t="shared" si="21"/>
        <v>0.19315125038364367</v>
      </c>
      <c r="M37"/>
      <c r="N37"/>
      <c r="O37"/>
      <c r="P37"/>
      <c r="Q37"/>
    </row>
    <row r="38" spans="1:17">
      <c r="A38" s="12">
        <v>1.468</v>
      </c>
      <c r="B38" s="2">
        <v>12</v>
      </c>
      <c r="C38" s="1">
        <f t="shared" si="15"/>
        <v>7</v>
      </c>
      <c r="D38" s="8">
        <f t="shared" si="16"/>
        <v>43.028571428571425</v>
      </c>
      <c r="E38" s="8">
        <f t="shared" si="17"/>
        <v>41</v>
      </c>
      <c r="F38" s="8">
        <f t="shared" si="18"/>
        <v>45</v>
      </c>
      <c r="G38" s="9">
        <f t="shared" si="19"/>
        <v>1.5445757623743437</v>
      </c>
      <c r="H38" s="9">
        <f t="shared" si="20"/>
        <v>3.5896515061820744</v>
      </c>
      <c r="I38" s="10">
        <v>12</v>
      </c>
      <c r="J38" s="7">
        <f t="shared" si="22"/>
        <v>0.16575692751440618</v>
      </c>
      <c r="K38" s="7">
        <f t="shared" si="21"/>
        <v>0.14478385671973548</v>
      </c>
      <c r="L38" s="7">
        <f t="shared" si="21"/>
        <v>0.18521251377534376</v>
      </c>
      <c r="M38"/>
      <c r="N38"/>
      <c r="O38"/>
      <c r="P38"/>
      <c r="Q38"/>
    </row>
    <row r="39" spans="1:17">
      <c r="A39" s="12">
        <v>1.3819999999999999</v>
      </c>
      <c r="B39" s="2">
        <v>13</v>
      </c>
      <c r="C39" s="1">
        <f t="shared" si="15"/>
        <v>7</v>
      </c>
      <c r="D39" s="8">
        <f t="shared" si="16"/>
        <v>34.24285714285714</v>
      </c>
      <c r="E39" s="8">
        <f t="shared" si="17"/>
        <v>30</v>
      </c>
      <c r="F39" s="8">
        <f t="shared" si="18"/>
        <v>35.5</v>
      </c>
      <c r="G39" s="9">
        <f t="shared" si="19"/>
        <v>1.8963624327091269</v>
      </c>
      <c r="H39" s="9">
        <f t="shared" si="20"/>
        <v>5.5379795698639498</v>
      </c>
      <c r="I39" s="10">
        <v>13</v>
      </c>
      <c r="J39" s="7">
        <f t="shared" si="22"/>
        <v>0.15256999401939697</v>
      </c>
      <c r="K39" s="7">
        <f t="shared" si="21"/>
        <v>9.5121254719662485E-2</v>
      </c>
      <c r="L39" s="7">
        <f t="shared" si="21"/>
        <v>0.16822835305509409</v>
      </c>
      <c r="M39"/>
      <c r="N39"/>
      <c r="O39"/>
      <c r="P39"/>
      <c r="Q39"/>
    </row>
    <row r="40" spans="1:17">
      <c r="A40" s="12">
        <v>1.4139999999999999</v>
      </c>
      <c r="B40" s="2">
        <v>14</v>
      </c>
      <c r="C40" s="1">
        <f t="shared" si="15"/>
        <v>7</v>
      </c>
      <c r="D40" s="8">
        <f t="shared" si="16"/>
        <v>36.157142857142858</v>
      </c>
      <c r="E40" s="8">
        <f t="shared" si="17"/>
        <v>33</v>
      </c>
      <c r="F40" s="8">
        <f t="shared" si="18"/>
        <v>37.5</v>
      </c>
      <c r="G40" s="9">
        <f t="shared" si="19"/>
        <v>1.5458084646953547</v>
      </c>
      <c r="H40" s="9">
        <f t="shared" si="20"/>
        <v>4.2752505937840706</v>
      </c>
      <c r="I40" s="10">
        <v>14</v>
      </c>
      <c r="J40" s="7">
        <f t="shared" si="22"/>
        <v>0.14419410514399744</v>
      </c>
      <c r="K40" s="7">
        <f t="shared" si="21"/>
        <v>0.1045139398778876</v>
      </c>
      <c r="L40" s="7">
        <f t="shared" si="21"/>
        <v>0.16003126772771892</v>
      </c>
      <c r="M40"/>
      <c r="N40"/>
      <c r="O40"/>
      <c r="P40"/>
      <c r="Q40"/>
    </row>
    <row r="41" spans="1:17">
      <c r="A41" s="12">
        <v>1.5349999999999999</v>
      </c>
      <c r="B41" s="2">
        <v>7</v>
      </c>
      <c r="C41" s="1">
        <f t="shared" si="15"/>
        <v>2</v>
      </c>
      <c r="D41" s="8">
        <f t="shared" si="16"/>
        <v>49.75</v>
      </c>
      <c r="E41" s="8">
        <f t="shared" si="17"/>
        <v>49</v>
      </c>
      <c r="F41" s="8">
        <f t="shared" si="18"/>
        <v>50.5</v>
      </c>
      <c r="G41" s="9">
        <f t="shared" si="19"/>
        <v>1.0606601717798212</v>
      </c>
      <c r="H41" s="9">
        <f t="shared" si="20"/>
        <v>2.1319802447835601</v>
      </c>
      <c r="I41" s="10">
        <v>7</v>
      </c>
      <c r="J41" s="7">
        <f t="shared" si="22"/>
        <v>0.16179308508174439</v>
      </c>
      <c r="K41" s="7">
        <f t="shared" si="21"/>
        <v>0.15519608002851371</v>
      </c>
      <c r="L41" s="7">
        <f t="shared" si="21"/>
        <v>0.16829137811866146</v>
      </c>
      <c r="M41"/>
      <c r="N41"/>
      <c r="O41"/>
      <c r="P41"/>
      <c r="Q41"/>
    </row>
    <row r="42" spans="1:17">
      <c r="A42" s="12">
        <v>1.091</v>
      </c>
      <c r="B42" s="2">
        <v>8</v>
      </c>
      <c r="C42" s="1">
        <f t="shared" si="15"/>
        <v>2</v>
      </c>
      <c r="D42" s="8">
        <f t="shared" si="16"/>
        <v>19.5</v>
      </c>
      <c r="E42" s="8">
        <f t="shared" si="17"/>
        <v>18</v>
      </c>
      <c r="F42" s="8">
        <f t="shared" si="18"/>
        <v>21</v>
      </c>
      <c r="G42" s="9">
        <f t="shared" si="19"/>
        <v>2.1213203435596424</v>
      </c>
      <c r="H42" s="9">
        <f t="shared" si="20"/>
        <v>10.878565864408422</v>
      </c>
      <c r="I42" s="10">
        <v>8</v>
      </c>
      <c r="J42" s="7">
        <f t="shared" si="22"/>
        <v>0.1990346113625181</v>
      </c>
      <c r="K42" s="7">
        <f t="shared" si="21"/>
        <v>0.16427250510330604</v>
      </c>
      <c r="L42" s="7">
        <f t="shared" si="21"/>
        <v>0.23121929473391933</v>
      </c>
      <c r="M42"/>
      <c r="N42"/>
      <c r="O42"/>
      <c r="P42"/>
      <c r="Q42"/>
    </row>
    <row r="43" spans="1:17">
      <c r="M43"/>
      <c r="N43"/>
      <c r="O43"/>
      <c r="P43"/>
      <c r="Q43"/>
    </row>
    <row r="44" spans="1:17">
      <c r="B44" s="1"/>
      <c r="C44" s="1" t="s">
        <v>1</v>
      </c>
      <c r="D44" s="1" t="s">
        <v>1</v>
      </c>
      <c r="E44" s="1" t="s">
        <v>1</v>
      </c>
      <c r="F44" s="1" t="s">
        <v>1</v>
      </c>
      <c r="G44" s="1" t="s">
        <v>32</v>
      </c>
      <c r="J44" s="6"/>
      <c r="K44" s="6"/>
      <c r="L44" s="6"/>
      <c r="M44" s="27"/>
      <c r="N44" s="28"/>
      <c r="O44" s="28"/>
      <c r="P44" s="27"/>
      <c r="Q44" s="27"/>
    </row>
    <row r="45" spans="1:17">
      <c r="B45" s="1"/>
      <c r="G45" s="30" t="s">
        <v>18</v>
      </c>
      <c r="H45" s="30"/>
      <c r="J45" s="7"/>
      <c r="M45" s="29"/>
      <c r="N45" s="29"/>
      <c r="O45" s="29"/>
      <c r="P45"/>
      <c r="Q45"/>
    </row>
    <row r="46" spans="1:17">
      <c r="A46" s="4" t="s">
        <v>0</v>
      </c>
      <c r="B46" s="4"/>
      <c r="C46" s="3" t="s">
        <v>16</v>
      </c>
      <c r="D46" s="3" t="s">
        <v>16</v>
      </c>
      <c r="E46" s="3" t="s">
        <v>16</v>
      </c>
      <c r="F46" s="3" t="s">
        <v>16</v>
      </c>
      <c r="G46" s="4" t="s">
        <v>15</v>
      </c>
      <c r="H46" s="4"/>
      <c r="J46" s="7"/>
      <c r="M46" s="29"/>
      <c r="N46" s="29"/>
      <c r="O46" s="29"/>
      <c r="P46"/>
      <c r="Q46"/>
    </row>
    <row r="47" spans="1:17">
      <c r="A47" s="18" t="s">
        <v>19</v>
      </c>
      <c r="B47" s="19"/>
      <c r="C47" s="4">
        <v>2410</v>
      </c>
      <c r="D47" s="4">
        <v>2994</v>
      </c>
      <c r="E47" s="4" t="s">
        <v>20</v>
      </c>
      <c r="F47" s="4" t="s">
        <v>21</v>
      </c>
      <c r="G47" s="6">
        <v>41184</v>
      </c>
      <c r="H47" s="6"/>
      <c r="J47" s="7"/>
      <c r="M47" s="29"/>
      <c r="N47" s="29"/>
      <c r="O47" s="29"/>
      <c r="P47"/>
      <c r="Q47"/>
    </row>
    <row r="48" spans="1:17">
      <c r="A48" s="18">
        <v>246.9</v>
      </c>
      <c r="B48" s="19">
        <v>1</v>
      </c>
      <c r="C48" s="1">
        <v>305</v>
      </c>
      <c r="D48" s="1">
        <v>285</v>
      </c>
      <c r="G48" s="1">
        <v>295.2</v>
      </c>
      <c r="J48" s="7"/>
      <c r="M48" s="29"/>
      <c r="N48" s="29"/>
      <c r="O48" s="29"/>
      <c r="P48"/>
      <c r="Q48"/>
    </row>
    <row r="49" spans="1:17">
      <c r="A49" s="18">
        <v>25.6</v>
      </c>
      <c r="B49" s="19">
        <v>3</v>
      </c>
      <c r="C49" s="1">
        <v>39</v>
      </c>
      <c r="D49" s="1">
        <v>37.5</v>
      </c>
      <c r="G49" s="1">
        <v>34.299999999999997</v>
      </c>
      <c r="J49" s="7"/>
      <c r="M49" s="29"/>
      <c r="N49" s="29"/>
      <c r="O49" s="29"/>
      <c r="P49"/>
      <c r="Q49"/>
    </row>
    <row r="50" spans="1:17">
      <c r="A50" s="18">
        <v>25.4</v>
      </c>
      <c r="B50" s="19">
        <v>4</v>
      </c>
      <c r="C50" s="1">
        <v>40.200000000000003</v>
      </c>
      <c r="D50" s="1">
        <v>37.299999999999997</v>
      </c>
      <c r="G50" s="1">
        <v>36.4</v>
      </c>
      <c r="J50" s="7"/>
      <c r="M50" s="29"/>
      <c r="N50" s="29"/>
      <c r="O50" s="29"/>
      <c r="P50"/>
      <c r="Q50"/>
    </row>
    <row r="51" spans="1:17">
      <c r="A51" s="18">
        <v>39.9</v>
      </c>
      <c r="B51" s="19">
        <v>5</v>
      </c>
      <c r="C51" s="1">
        <v>60</v>
      </c>
      <c r="D51" s="1">
        <v>56.3</v>
      </c>
      <c r="G51" s="1">
        <v>55.5</v>
      </c>
      <c r="J51" s="7"/>
      <c r="M51" s="29"/>
      <c r="N51" s="29"/>
      <c r="O51" s="29"/>
      <c r="P51"/>
      <c r="Q51"/>
    </row>
    <row r="52" spans="1:17">
      <c r="A52" s="18">
        <v>34.6</v>
      </c>
      <c r="B52" s="19">
        <v>6</v>
      </c>
      <c r="C52" s="1">
        <v>49</v>
      </c>
      <c r="D52" s="1">
        <v>45.6</v>
      </c>
      <c r="G52" s="31">
        <v>55.1</v>
      </c>
      <c r="H52" s="31"/>
      <c r="J52" s="7"/>
      <c r="M52" s="29"/>
      <c r="N52" s="29"/>
      <c r="O52" s="29"/>
      <c r="P52"/>
      <c r="Q52"/>
    </row>
    <row r="53" spans="1:17">
      <c r="A53" s="18">
        <v>38.4</v>
      </c>
      <c r="B53" s="19">
        <v>10</v>
      </c>
      <c r="C53" s="1">
        <v>59</v>
      </c>
      <c r="D53" s="1">
        <v>53.5</v>
      </c>
      <c r="E53" s="1">
        <v>56</v>
      </c>
      <c r="F53" s="1">
        <v>60</v>
      </c>
      <c r="G53" s="1">
        <v>54.9</v>
      </c>
      <c r="J53" s="7"/>
      <c r="M53" s="29"/>
      <c r="N53" s="29"/>
      <c r="O53" s="29"/>
      <c r="P53"/>
      <c r="Q53"/>
    </row>
    <row r="54" spans="1:17">
      <c r="A54" s="18">
        <v>37.6</v>
      </c>
      <c r="B54" s="19">
        <v>11</v>
      </c>
      <c r="C54" s="1">
        <v>57.5</v>
      </c>
      <c r="D54" s="1">
        <v>52</v>
      </c>
      <c r="E54" s="1">
        <v>55</v>
      </c>
      <c r="F54" s="1">
        <v>58</v>
      </c>
      <c r="G54" s="1">
        <v>54.3</v>
      </c>
      <c r="J54" s="7"/>
      <c r="M54" s="29"/>
      <c r="N54" s="29"/>
      <c r="O54" s="29"/>
      <c r="P54"/>
      <c r="Q54"/>
    </row>
    <row r="55" spans="1:17">
      <c r="A55" s="18">
        <v>30.2</v>
      </c>
      <c r="B55" s="19">
        <v>12</v>
      </c>
      <c r="C55" s="1">
        <v>43.3</v>
      </c>
      <c r="D55" s="1">
        <v>42</v>
      </c>
      <c r="E55" s="1">
        <v>44</v>
      </c>
      <c r="F55" s="1">
        <v>43.3</v>
      </c>
      <c r="G55" s="1">
        <v>42.6</v>
      </c>
      <c r="J55" s="7"/>
      <c r="M55" s="29"/>
      <c r="N55" s="29"/>
      <c r="O55" s="29"/>
      <c r="P55"/>
      <c r="Q55"/>
    </row>
    <row r="56" spans="1:17">
      <c r="A56" s="18">
        <v>23.7</v>
      </c>
      <c r="B56" s="19">
        <v>13</v>
      </c>
      <c r="C56" s="1">
        <v>34.200000000000003</v>
      </c>
      <c r="D56" s="1">
        <v>33</v>
      </c>
      <c r="E56" s="1">
        <v>33</v>
      </c>
      <c r="F56" s="1">
        <v>34</v>
      </c>
      <c r="J56" s="7"/>
      <c r="M56" s="29"/>
      <c r="N56" s="29"/>
      <c r="O56" s="29"/>
      <c r="P56"/>
      <c r="Q56"/>
    </row>
    <row r="57" spans="1:17">
      <c r="A57" s="18">
        <v>26.1</v>
      </c>
      <c r="B57" s="19">
        <v>14</v>
      </c>
      <c r="C57" s="1">
        <v>38.1</v>
      </c>
      <c r="D57" s="1">
        <v>36</v>
      </c>
      <c r="E57" s="1">
        <v>37.1</v>
      </c>
      <c r="F57" s="1">
        <v>36.200000000000003</v>
      </c>
      <c r="J57" s="2"/>
      <c r="K57" s="2"/>
      <c r="L57" s="2"/>
      <c r="N57" s="2"/>
      <c r="O57" s="2"/>
    </row>
    <row r="58" spans="1:17">
      <c r="A58" s="18">
        <v>36</v>
      </c>
      <c r="B58" s="19">
        <v>7</v>
      </c>
      <c r="C58" s="1">
        <v>54</v>
      </c>
      <c r="D58" s="1">
        <v>50.5</v>
      </c>
      <c r="J58" s="7"/>
      <c r="K58" s="7"/>
      <c r="L58" s="7"/>
      <c r="M58" s="7"/>
      <c r="N58" s="7"/>
      <c r="O58" s="7"/>
    </row>
    <row r="59" spans="1:17">
      <c r="A59" s="18">
        <v>8.3000000000000007</v>
      </c>
      <c r="B59" s="19">
        <v>8</v>
      </c>
      <c r="C59" s="1">
        <v>15</v>
      </c>
      <c r="D59" s="1">
        <v>13</v>
      </c>
      <c r="J59" s="7"/>
      <c r="K59" s="7"/>
      <c r="L59" s="7"/>
      <c r="M59" s="7"/>
      <c r="N59" s="7"/>
      <c r="O59" s="7"/>
    </row>
    <row r="60" spans="1:17">
      <c r="A60" s="18" t="s">
        <v>5</v>
      </c>
      <c r="B60"/>
      <c r="C60" s="6">
        <f t="shared" ref="C60:F60" si="23">C47</f>
        <v>2410</v>
      </c>
      <c r="D60" s="6">
        <f t="shared" si="23"/>
        <v>2994</v>
      </c>
      <c r="E60" s="6" t="str">
        <f t="shared" si="23"/>
        <v>82715-1</v>
      </c>
      <c r="F60" s="6" t="str">
        <f t="shared" si="23"/>
        <v>82715-3</v>
      </c>
      <c r="G60" s="6">
        <f>G47</f>
        <v>41184</v>
      </c>
      <c r="H60" s="6"/>
      <c r="J60" s="7"/>
      <c r="K60" s="7"/>
      <c r="L60" s="7"/>
      <c r="M60" s="7"/>
      <c r="N60" s="7"/>
      <c r="O60" s="7"/>
    </row>
    <row r="61" spans="1:17">
      <c r="A61" s="18">
        <v>2.3929999999999998</v>
      </c>
      <c r="B61" s="19">
        <v>1</v>
      </c>
      <c r="C61" s="7">
        <f>LOG10(C48)-$A61</f>
        <v>9.1299839346786094E-2</v>
      </c>
      <c r="D61" s="7">
        <f>LOG10(D48)-$A61</f>
        <v>6.1844860008510416E-2</v>
      </c>
      <c r="E61" s="7"/>
      <c r="F61" s="7"/>
      <c r="G61" s="7">
        <f>LOG10(G48)-$A61</f>
        <v>7.711635315100418E-2</v>
      </c>
      <c r="H61" s="7"/>
      <c r="J61" s="7"/>
      <c r="K61" s="7"/>
      <c r="L61" s="7"/>
      <c r="M61" s="7"/>
      <c r="N61" s="7"/>
      <c r="O61" s="7"/>
    </row>
    <row r="62" spans="1:17">
      <c r="A62" s="18">
        <v>1.409</v>
      </c>
      <c r="B62" s="19">
        <v>3</v>
      </c>
      <c r="C62" s="7">
        <f t="shared" ref="C62:F72" si="24">LOG10(C49)-$A62</f>
        <v>0.18206460702649907</v>
      </c>
      <c r="D62" s="7">
        <f t="shared" si="24"/>
        <v>0.16503126772771881</v>
      </c>
      <c r="E62" s="7"/>
      <c r="F62" s="7"/>
      <c r="G62" s="7">
        <f>LOG10(G49)-$A62</f>
        <v>0.12629412004277052</v>
      </c>
      <c r="H62" s="7"/>
      <c r="J62" s="7"/>
      <c r="K62" s="7"/>
      <c r="L62" s="7"/>
      <c r="M62" s="7"/>
      <c r="N62" s="7"/>
      <c r="O62" s="7"/>
    </row>
    <row r="63" spans="1:17">
      <c r="A63" s="18">
        <v>1.405</v>
      </c>
      <c r="B63" s="19">
        <v>4</v>
      </c>
      <c r="C63" s="7">
        <f t="shared" si="24"/>
        <v>0.19922605308447006</v>
      </c>
      <c r="D63" s="7">
        <f t="shared" si="24"/>
        <v>0.16670883180868756</v>
      </c>
      <c r="E63" s="7"/>
      <c r="F63" s="7"/>
      <c r="G63" s="7">
        <f>LOG10(G50)-$A63</f>
        <v>0.1561013836490559</v>
      </c>
      <c r="H63" s="7"/>
      <c r="J63" s="7"/>
      <c r="K63" s="7"/>
      <c r="L63" s="7"/>
      <c r="M63" s="7"/>
      <c r="N63" s="7"/>
      <c r="O63" s="7"/>
    </row>
    <row r="64" spans="1:17">
      <c r="A64" s="18">
        <v>1.601</v>
      </c>
      <c r="B64" s="19">
        <v>5</v>
      </c>
      <c r="C64" s="7">
        <f t="shared" si="24"/>
        <v>0.17715125038364365</v>
      </c>
      <c r="D64" s="7">
        <f t="shared" si="24"/>
        <v>0.14950839485134626</v>
      </c>
      <c r="E64" s="7"/>
      <c r="F64" s="7"/>
      <c r="G64" s="7">
        <f>LOG10(G51)-$A64</f>
        <v>0.14329298312267635</v>
      </c>
      <c r="H64" s="7"/>
      <c r="J64" s="7"/>
      <c r="K64" s="7"/>
      <c r="L64" s="7"/>
      <c r="M64" s="7"/>
      <c r="N64" s="7"/>
      <c r="O64" s="7"/>
    </row>
    <row r="65" spans="1:15">
      <c r="A65" s="18">
        <v>1.5389999999999999</v>
      </c>
      <c r="B65" s="19">
        <v>6</v>
      </c>
      <c r="C65" s="7">
        <f t="shared" si="24"/>
        <v>0.1511960800285137</v>
      </c>
      <c r="D65" s="7">
        <f t="shared" si="24"/>
        <v>0.11996484266443508</v>
      </c>
      <c r="E65" s="7"/>
      <c r="F65" s="7"/>
      <c r="G65" s="7"/>
      <c r="H65" s="7"/>
      <c r="J65" s="7"/>
      <c r="K65" s="7"/>
      <c r="L65" s="7"/>
      <c r="M65" s="7"/>
      <c r="N65" s="7"/>
      <c r="O65" s="7"/>
    </row>
    <row r="66" spans="1:15">
      <c r="A66" s="18">
        <v>1.5840000000000001</v>
      </c>
      <c r="B66" s="19">
        <v>10</v>
      </c>
      <c r="C66" s="7">
        <f t="shared" si="24"/>
        <v>0.18685201164214416</v>
      </c>
      <c r="D66" s="7">
        <f t="shared" si="24"/>
        <v>0.14435378202122839</v>
      </c>
      <c r="E66" s="7">
        <f t="shared" si="24"/>
        <v>0.16418802700620039</v>
      </c>
      <c r="F66" s="7">
        <f t="shared" si="24"/>
        <v>0.19415125038364356</v>
      </c>
      <c r="G66" s="7">
        <f>LOG10(G53)-$A66</f>
        <v>0.15557234445009183</v>
      </c>
      <c r="H66" s="7"/>
      <c r="J66" s="7"/>
      <c r="K66" s="7"/>
      <c r="L66" s="7"/>
      <c r="M66" s="7"/>
      <c r="N66" s="7"/>
      <c r="O66" s="7"/>
    </row>
    <row r="67" spans="1:15">
      <c r="A67" s="18">
        <v>1.575</v>
      </c>
      <c r="B67" s="19">
        <v>11</v>
      </c>
      <c r="C67" s="7">
        <f t="shared" si="24"/>
        <v>0.1846678446896306</v>
      </c>
      <c r="D67" s="7">
        <f t="shared" si="24"/>
        <v>0.14100334363479927</v>
      </c>
      <c r="E67" s="7">
        <f t="shared" si="24"/>
        <v>0.16536268949424393</v>
      </c>
      <c r="F67" s="7">
        <f t="shared" si="24"/>
        <v>0.18842799356293738</v>
      </c>
      <c r="G67" s="7">
        <f>LOG10(G54)-$A67</f>
        <v>0.15979982958884698</v>
      </c>
      <c r="H67" s="7"/>
      <c r="J67" s="7"/>
      <c r="K67" s="7"/>
      <c r="L67" s="7"/>
      <c r="M67" s="7"/>
      <c r="N67" s="7"/>
      <c r="O67" s="7"/>
    </row>
    <row r="68" spans="1:15">
      <c r="A68" s="18">
        <v>1.48</v>
      </c>
      <c r="B68" s="19">
        <v>12</v>
      </c>
      <c r="C68" s="7">
        <f t="shared" si="24"/>
        <v>0.15648789635336535</v>
      </c>
      <c r="D68" s="7">
        <f t="shared" si="24"/>
        <v>0.14324929039790057</v>
      </c>
      <c r="E68" s="7">
        <f t="shared" si="24"/>
        <v>0.16345267648618744</v>
      </c>
      <c r="F68" s="7">
        <f t="shared" si="24"/>
        <v>0.15648789635336535</v>
      </c>
      <c r="G68" s="7">
        <f>LOG10(G55)-$A68</f>
        <v>0.14940959910271889</v>
      </c>
      <c r="H68" s="7"/>
      <c r="J68" s="7"/>
      <c r="K68" s="7"/>
      <c r="L68" s="7"/>
      <c r="M68" s="7"/>
      <c r="N68" s="7"/>
      <c r="O68" s="7"/>
    </row>
    <row r="69" spans="1:15">
      <c r="A69" s="18">
        <v>1.375</v>
      </c>
      <c r="B69" s="19">
        <v>13</v>
      </c>
      <c r="C69" s="7">
        <f t="shared" si="24"/>
        <v>0.1590261060561351</v>
      </c>
      <c r="D69" s="7">
        <f t="shared" si="24"/>
        <v>0.14351393987788752</v>
      </c>
      <c r="E69" s="7">
        <f t="shared" si="24"/>
        <v>0.14351393987788752</v>
      </c>
      <c r="F69" s="7">
        <f t="shared" si="24"/>
        <v>0.15647891704225514</v>
      </c>
      <c r="G69" s="7"/>
      <c r="H69" s="7"/>
      <c r="I69" s="7"/>
      <c r="J69" s="7"/>
      <c r="K69" s="7"/>
      <c r="L69" s="7"/>
      <c r="M69" s="7"/>
      <c r="N69" s="7"/>
      <c r="O69" s="7"/>
    </row>
    <row r="70" spans="1:15">
      <c r="A70" s="18">
        <v>1.417</v>
      </c>
      <c r="B70" s="19">
        <v>14</v>
      </c>
      <c r="C70" s="7">
        <f t="shared" si="24"/>
        <v>0.16392497567561937</v>
      </c>
      <c r="D70" s="7">
        <f t="shared" si="24"/>
        <v>0.13930250076728723</v>
      </c>
      <c r="E70" s="7">
        <f t="shared" si="24"/>
        <v>0.15237390961504582</v>
      </c>
      <c r="F70" s="7">
        <f t="shared" si="24"/>
        <v>0.14170857053316577</v>
      </c>
      <c r="G70" s="7"/>
      <c r="H70" s="7"/>
      <c r="I70" s="7"/>
      <c r="K70" s="7"/>
      <c r="L70" s="7"/>
      <c r="M70" s="7"/>
      <c r="N70" s="7"/>
      <c r="O70" s="7"/>
    </row>
    <row r="71" spans="1:15">
      <c r="A71" s="18">
        <v>1.5569999999999999</v>
      </c>
      <c r="B71" s="19">
        <v>7</v>
      </c>
      <c r="C71" s="7">
        <f t="shared" si="24"/>
        <v>0.17539375982296868</v>
      </c>
      <c r="D71" s="7">
        <f t="shared" si="24"/>
        <v>0.14629137811866144</v>
      </c>
      <c r="E71" s="7"/>
      <c r="F71" s="7"/>
      <c r="G71" s="7"/>
      <c r="H71" s="7"/>
      <c r="I71" s="7"/>
    </row>
    <row r="72" spans="1:15">
      <c r="A72" s="18">
        <v>0.92</v>
      </c>
      <c r="B72" s="19">
        <v>8</v>
      </c>
      <c r="C72" s="7">
        <f t="shared" si="24"/>
        <v>0.25609125905568131</v>
      </c>
      <c r="D72" s="7">
        <f t="shared" si="24"/>
        <v>0.19394335230683668</v>
      </c>
      <c r="E72" s="7"/>
      <c r="F72" s="7"/>
      <c r="G72" s="7"/>
      <c r="H72" s="7"/>
      <c r="I72" s="7"/>
      <c r="M72" s="10"/>
    </row>
    <row r="73" spans="1:15">
      <c r="A73" s="20" t="s">
        <v>5</v>
      </c>
      <c r="B73" s="6"/>
      <c r="C73" s="2" t="s">
        <v>7</v>
      </c>
      <c r="D73" s="2" t="s">
        <v>8</v>
      </c>
      <c r="E73" s="2" t="s">
        <v>9</v>
      </c>
      <c r="F73" s="2" t="s">
        <v>10</v>
      </c>
      <c r="G73" s="2" t="s">
        <v>11</v>
      </c>
      <c r="H73" s="2" t="s">
        <v>12</v>
      </c>
      <c r="I73" s="2"/>
      <c r="J73" s="2" t="s">
        <v>35</v>
      </c>
      <c r="K73" s="2" t="s">
        <v>13</v>
      </c>
      <c r="L73" s="2" t="s">
        <v>14</v>
      </c>
    </row>
    <row r="74" spans="1:15">
      <c r="A74" s="21">
        <v>2.3925870470255211</v>
      </c>
      <c r="B74" s="1">
        <v>1</v>
      </c>
      <c r="C74" s="1">
        <f>COUNT(C48:J48)</f>
        <v>3</v>
      </c>
      <c r="D74" s="8">
        <f>AVERAGE(C48:J48)</f>
        <v>295.06666666666666</v>
      </c>
      <c r="E74" s="8">
        <f>MIN(C48:J48)</f>
        <v>285</v>
      </c>
      <c r="F74" s="8">
        <f>MAX(C48:J48)</f>
        <v>305</v>
      </c>
      <c r="G74" s="8">
        <f>STDEV(C48:YM48)</f>
        <v>10.000666644445927</v>
      </c>
      <c r="H74" s="9">
        <f t="shared" ref="H74:H85" si="25">G74*100/D74</f>
        <v>3.3892905482758451</v>
      </c>
      <c r="I74" s="10">
        <v>1</v>
      </c>
      <c r="J74" s="7">
        <f>LOG10(D74)-$A74</f>
        <v>7.733310351003686E-2</v>
      </c>
      <c r="K74" s="7">
        <f t="shared" ref="K74:K85" si="26">LOG10(E74)-$A74</f>
        <v>6.2257812982989158E-2</v>
      </c>
      <c r="L74" s="7">
        <f t="shared" ref="L74:L85" si="27">LOG10(F74)-$A74</f>
        <v>9.1712792321264835E-2</v>
      </c>
    </row>
    <row r="75" spans="1:15">
      <c r="A75" s="21">
        <v>1.4085049567667141</v>
      </c>
      <c r="B75" s="1">
        <v>3</v>
      </c>
      <c r="C75" s="1">
        <f t="shared" ref="C75:C85" si="28">COUNT(C49:J49)</f>
        <v>3</v>
      </c>
      <c r="D75" s="8">
        <f t="shared" ref="D75:D85" si="29">AVERAGE(C49:J49)</f>
        <v>36.93333333333333</v>
      </c>
      <c r="E75" s="8">
        <f t="shared" ref="E75:E85" si="30">MIN(C49:J49)</f>
        <v>34.299999999999997</v>
      </c>
      <c r="F75" s="8">
        <f t="shared" ref="F75:F85" si="31">MAX(C49:J49)</f>
        <v>39</v>
      </c>
      <c r="G75" s="8">
        <f t="shared" ref="G75:G85" si="32">STDEV(C49:YM49)</f>
        <v>2.4006943440041133</v>
      </c>
      <c r="H75" s="9">
        <f t="shared" si="25"/>
        <v>6.5000749386392966</v>
      </c>
      <c r="I75" s="10">
        <v>3</v>
      </c>
      <c r="J75" s="7">
        <f t="shared" ref="J75:J85" si="33">LOG10(D75)-$A75</f>
        <v>0.15891354890603449</v>
      </c>
      <c r="K75" s="7">
        <f t="shared" si="26"/>
        <v>0.12678916327605649</v>
      </c>
      <c r="L75" s="7">
        <f t="shared" si="27"/>
        <v>0.18255965025978504</v>
      </c>
    </row>
    <row r="76" spans="1:15">
      <c r="A76" s="21">
        <v>1.4046733913310059</v>
      </c>
      <c r="B76" s="1">
        <v>4</v>
      </c>
      <c r="C76" s="1">
        <f t="shared" si="28"/>
        <v>3</v>
      </c>
      <c r="D76" s="8">
        <f t="shared" si="29"/>
        <v>37.966666666666669</v>
      </c>
      <c r="E76" s="8">
        <f t="shared" si="30"/>
        <v>36.4</v>
      </c>
      <c r="F76" s="8">
        <f t="shared" si="31"/>
        <v>40.200000000000003</v>
      </c>
      <c r="G76" s="8">
        <f t="shared" si="32"/>
        <v>1.9857828011475334</v>
      </c>
      <c r="H76" s="9">
        <f t="shared" si="25"/>
        <v>5.2303322242691834</v>
      </c>
      <c r="I76" s="10">
        <v>4</v>
      </c>
      <c r="J76" s="7">
        <f t="shared" si="33"/>
        <v>0.17472907802843207</v>
      </c>
      <c r="K76" s="7">
        <f t="shared" si="26"/>
        <v>0.15642799231805005</v>
      </c>
      <c r="L76" s="7">
        <f t="shared" si="27"/>
        <v>0.1995526617534642</v>
      </c>
    </row>
    <row r="77" spans="1:15">
      <c r="A77" s="21">
        <v>1.6009048617738799</v>
      </c>
      <c r="B77" s="1">
        <v>5</v>
      </c>
      <c r="C77" s="1">
        <f t="shared" si="28"/>
        <v>3</v>
      </c>
      <c r="D77" s="8">
        <f t="shared" si="29"/>
        <v>57.266666666666673</v>
      </c>
      <c r="E77" s="8">
        <f t="shared" si="30"/>
        <v>55.5</v>
      </c>
      <c r="F77" s="8">
        <f t="shared" si="31"/>
        <v>60</v>
      </c>
      <c r="G77" s="8">
        <f t="shared" si="32"/>
        <v>2.4006943440041124</v>
      </c>
      <c r="H77" s="9">
        <f t="shared" si="25"/>
        <v>4.1921321490176577</v>
      </c>
      <c r="I77" s="10">
        <v>5</v>
      </c>
      <c r="J77" s="7">
        <f t="shared" si="33"/>
        <v>0.15699704300168116</v>
      </c>
      <c r="K77" s="7">
        <f t="shared" si="26"/>
        <v>0.14338812134879642</v>
      </c>
      <c r="L77" s="7">
        <f t="shared" si="27"/>
        <v>0.17724638860976372</v>
      </c>
    </row>
    <row r="78" spans="1:15">
      <c r="A78" s="21">
        <v>1.5389951114765692</v>
      </c>
      <c r="B78" s="22">
        <v>6</v>
      </c>
      <c r="C78" s="1">
        <f t="shared" si="28"/>
        <v>3</v>
      </c>
      <c r="D78" s="8">
        <f>AVERAGE(C52:D52)</f>
        <v>47.3</v>
      </c>
      <c r="E78" s="8">
        <f>MIN(C52:D52)</f>
        <v>45.6</v>
      </c>
      <c r="F78" s="8">
        <f>MAX(C52:D52)</f>
        <v>49</v>
      </c>
      <c r="G78" s="8">
        <f t="shared" si="32"/>
        <v>4.8135226186234963</v>
      </c>
      <c r="H78" s="9">
        <f t="shared" si="25"/>
        <v>10.176580589056018</v>
      </c>
      <c r="I78" s="10">
        <v>6</v>
      </c>
      <c r="J78" s="7">
        <f t="shared" si="33"/>
        <v>0.13586602926124236</v>
      </c>
      <c r="K78" s="7">
        <f t="shared" si="26"/>
        <v>0.1199697311878658</v>
      </c>
      <c r="L78" s="7">
        <f t="shared" si="27"/>
        <v>0.15120096855194443</v>
      </c>
    </row>
    <row r="79" spans="1:15">
      <c r="A79" s="21">
        <v>1.5841544735279651</v>
      </c>
      <c r="B79" s="22">
        <v>10</v>
      </c>
      <c r="C79" s="1">
        <f t="shared" si="28"/>
        <v>5</v>
      </c>
      <c r="D79" s="8">
        <f t="shared" si="29"/>
        <v>56.679999999999993</v>
      </c>
      <c r="E79" s="8">
        <f t="shared" si="30"/>
        <v>53.5</v>
      </c>
      <c r="F79" s="8">
        <f t="shared" si="31"/>
        <v>60</v>
      </c>
      <c r="G79" s="8">
        <f t="shared" si="32"/>
        <v>2.745359721420856</v>
      </c>
      <c r="H79" s="9">
        <f t="shared" si="25"/>
        <v>4.843612775971871</v>
      </c>
      <c r="I79" s="10">
        <v>10</v>
      </c>
      <c r="J79" s="7">
        <f t="shared" si="33"/>
        <v>0.16927536804745769</v>
      </c>
      <c r="K79" s="7">
        <f t="shared" si="26"/>
        <v>0.14419930849326335</v>
      </c>
      <c r="L79" s="7">
        <f t="shared" si="27"/>
        <v>0.19399677685567851</v>
      </c>
    </row>
    <row r="80" spans="1:15">
      <c r="A80" s="21">
        <v>1.5751878449276613</v>
      </c>
      <c r="B80" s="1">
        <v>11</v>
      </c>
      <c r="C80" s="1">
        <f t="shared" si="28"/>
        <v>5</v>
      </c>
      <c r="D80" s="8">
        <f t="shared" si="29"/>
        <v>55.36</v>
      </c>
      <c r="E80" s="8">
        <f t="shared" si="30"/>
        <v>52</v>
      </c>
      <c r="F80" s="8">
        <f t="shared" si="31"/>
        <v>58</v>
      </c>
      <c r="G80" s="8">
        <f t="shared" si="32"/>
        <v>2.454180107490076</v>
      </c>
      <c r="H80" s="9">
        <f t="shared" si="25"/>
        <v>4.4331288068823627</v>
      </c>
      <c r="I80" s="10">
        <v>11</v>
      </c>
      <c r="J80" s="7">
        <f t="shared" si="33"/>
        <v>0.16800823652104002</v>
      </c>
      <c r="K80" s="7">
        <f t="shared" si="26"/>
        <v>0.14081549870713794</v>
      </c>
      <c r="L80" s="7">
        <f t="shared" si="27"/>
        <v>0.18824014863527605</v>
      </c>
    </row>
    <row r="81" spans="1:13">
      <c r="A81" s="21">
        <v>1.4799170548305951</v>
      </c>
      <c r="B81" s="1">
        <v>12</v>
      </c>
      <c r="C81" s="1">
        <f t="shared" si="28"/>
        <v>5</v>
      </c>
      <c r="D81" s="8">
        <f t="shared" si="29"/>
        <v>43.040000000000006</v>
      </c>
      <c r="E81" s="8">
        <f t="shared" si="30"/>
        <v>42</v>
      </c>
      <c r="F81" s="8">
        <f t="shared" si="31"/>
        <v>44</v>
      </c>
      <c r="G81" s="8">
        <f t="shared" si="32"/>
        <v>0.76354436675284232</v>
      </c>
      <c r="H81" s="9">
        <f t="shared" si="25"/>
        <v>1.7740343093699866</v>
      </c>
      <c r="I81" s="10">
        <v>12</v>
      </c>
      <c r="J81" s="7">
        <f t="shared" si="33"/>
        <v>0.15395520782773775</v>
      </c>
      <c r="K81" s="7">
        <f t="shared" si="26"/>
        <v>0.14333223556730545</v>
      </c>
      <c r="L81" s="7">
        <f t="shared" si="27"/>
        <v>0.16353562165559232</v>
      </c>
    </row>
    <row r="82" spans="1:13">
      <c r="A82" s="21">
        <v>1.3749773438967194</v>
      </c>
      <c r="B82" s="1">
        <v>13</v>
      </c>
      <c r="C82" s="1">
        <f t="shared" si="28"/>
        <v>4</v>
      </c>
      <c r="D82" s="8">
        <f t="shared" si="29"/>
        <v>33.549999999999997</v>
      </c>
      <c r="E82" s="8">
        <f t="shared" si="30"/>
        <v>33</v>
      </c>
      <c r="F82" s="8">
        <f t="shared" si="31"/>
        <v>34.200000000000003</v>
      </c>
      <c r="G82" s="8">
        <f t="shared" si="32"/>
        <v>0.6403124237432859</v>
      </c>
      <c r="H82" s="9">
        <f t="shared" si="25"/>
        <v>1.9085318144360235</v>
      </c>
      <c r="I82" s="10">
        <v>13</v>
      </c>
      <c r="J82" s="7">
        <f t="shared" si="33"/>
        <v>0.15071518060829137</v>
      </c>
      <c r="K82" s="7">
        <f t="shared" si="26"/>
        <v>0.14353659598116808</v>
      </c>
      <c r="L82" s="7">
        <f t="shared" si="27"/>
        <v>0.15904876215941566</v>
      </c>
      <c r="M82" s="10"/>
    </row>
    <row r="83" spans="1:13">
      <c r="A83" s="21">
        <v>1.416900423847268</v>
      </c>
      <c r="B83" s="1">
        <v>14</v>
      </c>
      <c r="C83" s="1">
        <f t="shared" si="28"/>
        <v>4</v>
      </c>
      <c r="D83" s="8">
        <f t="shared" si="29"/>
        <v>36.849999999999994</v>
      </c>
      <c r="E83" s="8">
        <f t="shared" si="30"/>
        <v>36</v>
      </c>
      <c r="F83" s="8">
        <f t="shared" si="31"/>
        <v>38.1</v>
      </c>
      <c r="G83" s="8">
        <f t="shared" si="32"/>
        <v>0.96090235369330501</v>
      </c>
      <c r="H83" s="9">
        <f t="shared" si="25"/>
        <v>2.6076047590048987</v>
      </c>
      <c r="I83" s="10">
        <v>14</v>
      </c>
      <c r="J83" s="7">
        <f t="shared" si="33"/>
        <v>0.14953706834780212</v>
      </c>
      <c r="K83" s="7">
        <f t="shared" si="26"/>
        <v>0.13940207692001927</v>
      </c>
      <c r="L83" s="7">
        <f t="shared" si="27"/>
        <v>0.16402455182835141</v>
      </c>
      <c r="M83" s="7"/>
    </row>
    <row r="84" spans="1:13">
      <c r="A84" s="21">
        <v>1.5565520236020194</v>
      </c>
      <c r="B84" s="1">
        <v>7</v>
      </c>
      <c r="C84" s="1">
        <f t="shared" si="28"/>
        <v>2</v>
      </c>
      <c r="D84" s="8">
        <f t="shared" si="29"/>
        <v>52.25</v>
      </c>
      <c r="E84" s="8">
        <f t="shared" si="30"/>
        <v>50.5</v>
      </c>
      <c r="F84" s="8">
        <f t="shared" si="31"/>
        <v>54</v>
      </c>
      <c r="G84" s="8">
        <f t="shared" si="32"/>
        <v>2.4748737341529163</v>
      </c>
      <c r="H84" s="9">
        <f t="shared" si="25"/>
        <v>4.7366004481395532</v>
      </c>
      <c r="I84" s="10">
        <v>7</v>
      </c>
      <c r="J84" s="7">
        <f t="shared" si="33"/>
        <v>0.16153427118107233</v>
      </c>
      <c r="K84" s="7">
        <f t="shared" si="26"/>
        <v>0.146739354516642</v>
      </c>
      <c r="L84" s="7">
        <f t="shared" si="27"/>
        <v>0.17584173622094923</v>
      </c>
      <c r="M84" s="7"/>
    </row>
    <row r="85" spans="1:13">
      <c r="A85" s="21">
        <v>0.92015932400983003</v>
      </c>
      <c r="B85" s="1">
        <v>8</v>
      </c>
      <c r="C85" s="1">
        <f t="shared" si="28"/>
        <v>2</v>
      </c>
      <c r="D85" s="8">
        <f t="shared" si="29"/>
        <v>14</v>
      </c>
      <c r="E85" s="8">
        <f t="shared" si="30"/>
        <v>13</v>
      </c>
      <c r="F85" s="8">
        <f t="shared" si="31"/>
        <v>15</v>
      </c>
      <c r="G85" s="8">
        <f t="shared" si="32"/>
        <v>1.4142135623730951</v>
      </c>
      <c r="H85" s="9">
        <f t="shared" si="25"/>
        <v>10.101525445522109</v>
      </c>
      <c r="I85" s="10">
        <v>8</v>
      </c>
      <c r="J85" s="7">
        <f t="shared" si="33"/>
        <v>0.22596871166840793</v>
      </c>
      <c r="K85" s="7">
        <f t="shared" si="26"/>
        <v>0.19378402829700669</v>
      </c>
      <c r="L85" s="7">
        <f t="shared" si="27"/>
        <v>0.25593193504585132</v>
      </c>
      <c r="M85" s="7"/>
    </row>
    <row r="86" spans="1:13">
      <c r="A86" s="21"/>
      <c r="B86" s="1"/>
      <c r="C86" s="3" t="s">
        <v>33</v>
      </c>
      <c r="D86" s="3" t="s">
        <v>33</v>
      </c>
      <c r="E86" s="3" t="s">
        <v>33</v>
      </c>
      <c r="F86" s="3" t="s">
        <v>33</v>
      </c>
      <c r="G86" s="3" t="s">
        <v>33</v>
      </c>
      <c r="H86" s="9" t="s">
        <v>26</v>
      </c>
      <c r="I86" s="9" t="s">
        <v>26</v>
      </c>
      <c r="J86" s="9" t="s">
        <v>26</v>
      </c>
      <c r="M86" s="7"/>
    </row>
    <row r="87" spans="1:13">
      <c r="H87" s="6" t="s">
        <v>27</v>
      </c>
      <c r="I87" s="6" t="s">
        <v>27</v>
      </c>
      <c r="J87" s="6" t="s">
        <v>27</v>
      </c>
      <c r="M87" s="7"/>
    </row>
    <row r="88" spans="1:13">
      <c r="A88" s="2" t="s">
        <v>22</v>
      </c>
      <c r="B88" s="2" t="s">
        <v>22</v>
      </c>
      <c r="C88" s="10">
        <v>72996</v>
      </c>
      <c r="D88" s="10">
        <v>2477</v>
      </c>
      <c r="E88" s="10">
        <v>2483</v>
      </c>
      <c r="F88" s="10">
        <v>72999</v>
      </c>
      <c r="G88" s="10">
        <v>2481</v>
      </c>
      <c r="H88" s="6" t="s">
        <v>28</v>
      </c>
      <c r="I88" s="6" t="s">
        <v>29</v>
      </c>
      <c r="J88" s="6" t="s">
        <v>30</v>
      </c>
      <c r="M88" s="7"/>
    </row>
    <row r="89" spans="1:13">
      <c r="B89" s="2">
        <v>7</v>
      </c>
      <c r="C89" s="1">
        <v>63</v>
      </c>
      <c r="D89" s="1">
        <v>65</v>
      </c>
      <c r="E89" s="1">
        <v>63</v>
      </c>
      <c r="F89" s="1">
        <v>57</v>
      </c>
      <c r="G89" s="1">
        <v>63</v>
      </c>
      <c r="M89" s="7"/>
    </row>
    <row r="90" spans="1:13">
      <c r="B90" s="2">
        <v>1</v>
      </c>
      <c r="C90" s="1">
        <v>96</v>
      </c>
      <c r="D90" s="1">
        <v>100</v>
      </c>
      <c r="E90" s="1">
        <v>95</v>
      </c>
      <c r="F90" s="1">
        <v>90.5</v>
      </c>
      <c r="G90" s="1">
        <v>99.2</v>
      </c>
      <c r="H90" s="1">
        <v>83</v>
      </c>
      <c r="I90" s="1">
        <v>84.1</v>
      </c>
      <c r="J90" s="1">
        <v>81.099999999999994</v>
      </c>
      <c r="M90" s="7"/>
    </row>
    <row r="91" spans="1:13">
      <c r="B91" s="2">
        <v>3</v>
      </c>
      <c r="C91" s="1">
        <v>43.3</v>
      </c>
      <c r="D91" s="1">
        <v>43</v>
      </c>
      <c r="E91" s="1">
        <v>42.3</v>
      </c>
      <c r="F91" s="1">
        <v>43</v>
      </c>
      <c r="G91" s="1">
        <v>42.5</v>
      </c>
      <c r="H91" s="1">
        <v>38.5</v>
      </c>
      <c r="I91" s="1">
        <v>39.299999999999997</v>
      </c>
      <c r="J91" s="1">
        <v>39.700000000000003</v>
      </c>
      <c r="M91" s="7"/>
    </row>
    <row r="92" spans="1:13">
      <c r="B92" s="2">
        <v>4</v>
      </c>
      <c r="C92" s="1">
        <v>66.5</v>
      </c>
      <c r="D92" s="1">
        <v>65</v>
      </c>
      <c r="E92" s="1">
        <v>61.5</v>
      </c>
      <c r="F92" s="1">
        <v>63</v>
      </c>
      <c r="G92" s="1">
        <v>65.5</v>
      </c>
      <c r="H92" s="1">
        <v>56.3</v>
      </c>
      <c r="I92" s="1">
        <v>54.2</v>
      </c>
      <c r="J92" s="1">
        <v>53.6</v>
      </c>
    </row>
    <row r="93" spans="1:13">
      <c r="B93" s="2">
        <v>5</v>
      </c>
      <c r="C93" s="1">
        <v>45</v>
      </c>
      <c r="D93" s="32"/>
      <c r="E93" s="1">
        <v>42</v>
      </c>
      <c r="F93" s="1">
        <v>43</v>
      </c>
      <c r="G93" s="1">
        <v>42</v>
      </c>
      <c r="L93" s="7"/>
    </row>
    <row r="94" spans="1:13">
      <c r="B94" s="2">
        <v>6</v>
      </c>
      <c r="C94" s="1">
        <v>55</v>
      </c>
      <c r="D94" s="1">
        <v>55.5</v>
      </c>
      <c r="E94" s="1">
        <v>54</v>
      </c>
      <c r="F94" s="1">
        <v>55</v>
      </c>
      <c r="G94" s="1">
        <v>55.5</v>
      </c>
      <c r="L94" s="7"/>
    </row>
    <row r="95" spans="1:13">
      <c r="B95" s="2">
        <v>14</v>
      </c>
      <c r="C95" s="1">
        <v>54.2</v>
      </c>
      <c r="D95" s="1">
        <v>52</v>
      </c>
      <c r="E95" s="1">
        <v>54</v>
      </c>
      <c r="F95" s="1">
        <v>52</v>
      </c>
      <c r="G95" s="1">
        <v>51.5</v>
      </c>
      <c r="H95" s="1">
        <v>48.8</v>
      </c>
      <c r="I95" s="1">
        <v>44.7</v>
      </c>
      <c r="L95" s="7"/>
    </row>
    <row r="96" spans="1:13">
      <c r="B96" s="2">
        <v>10</v>
      </c>
      <c r="C96" s="1">
        <v>68</v>
      </c>
      <c r="D96" s="1">
        <v>77</v>
      </c>
      <c r="E96" s="1">
        <v>70</v>
      </c>
      <c r="F96" s="1">
        <v>66</v>
      </c>
      <c r="G96" s="1">
        <v>74</v>
      </c>
      <c r="L96" s="7"/>
    </row>
    <row r="97" spans="1:12">
      <c r="B97" s="2">
        <v>12</v>
      </c>
      <c r="C97" s="1">
        <v>14</v>
      </c>
      <c r="D97" s="1">
        <v>15.5</v>
      </c>
      <c r="E97" s="1">
        <v>15.5</v>
      </c>
      <c r="F97" s="1">
        <v>14.5</v>
      </c>
      <c r="G97" s="1">
        <v>15</v>
      </c>
      <c r="L97" s="7"/>
    </row>
    <row r="98" spans="1:12">
      <c r="A98" s="1" t="s">
        <v>5</v>
      </c>
      <c r="C98" s="10">
        <f t="shared" ref="C98" si="34">C88</f>
        <v>72996</v>
      </c>
      <c r="D98" s="10">
        <f t="shared" ref="D98:J98" si="35">D88</f>
        <v>2477</v>
      </c>
      <c r="E98" s="10">
        <f t="shared" si="35"/>
        <v>2483</v>
      </c>
      <c r="F98" s="10">
        <f t="shared" si="35"/>
        <v>72999</v>
      </c>
      <c r="G98" s="10">
        <f t="shared" si="35"/>
        <v>2481</v>
      </c>
      <c r="H98" s="10" t="str">
        <f t="shared" si="35"/>
        <v>TMM 1170</v>
      </c>
      <c r="I98" s="10" t="str">
        <f t="shared" si="35"/>
        <v>TMM 1569</v>
      </c>
      <c r="J98" s="10" t="str">
        <f t="shared" si="35"/>
        <v>TMM 942</v>
      </c>
      <c r="K98" s="1" t="s">
        <v>31</v>
      </c>
      <c r="L98" s="7"/>
    </row>
    <row r="99" spans="1:12">
      <c r="A99" s="7">
        <v>1.6819999999999999</v>
      </c>
      <c r="B99" s="2">
        <v>7</v>
      </c>
      <c r="C99" s="7">
        <f t="shared" ref="C99:C107" si="36">LOG10(C89)-$A99</f>
        <v>0.11734054945358174</v>
      </c>
      <c r="D99" s="7">
        <f t="shared" ref="D99:G99" si="37">LOG10(D89)-$A99</f>
        <v>0.13091335664285553</v>
      </c>
      <c r="E99" s="7">
        <f t="shared" si="37"/>
        <v>0.11734054945358174</v>
      </c>
      <c r="F99" s="7">
        <f t="shared" si="37"/>
        <v>7.3874855672491524E-2</v>
      </c>
      <c r="G99" s="7">
        <f t="shared" si="37"/>
        <v>0.11734054945358174</v>
      </c>
      <c r="H99" s="7"/>
      <c r="K99" s="7">
        <v>0.11194551756687554</v>
      </c>
      <c r="L99" s="7"/>
    </row>
    <row r="100" spans="1:12">
      <c r="A100" s="7">
        <v>1.8839999999999999</v>
      </c>
      <c r="B100" s="2">
        <v>1</v>
      </c>
      <c r="C100" s="7">
        <f t="shared" si="36"/>
        <v>9.8271233039568529E-2</v>
      </c>
      <c r="D100" s="7">
        <f t="shared" ref="D100:G100" si="38">LOG10(D90)-$A100</f>
        <v>0.1160000000000001</v>
      </c>
      <c r="E100" s="7">
        <f t="shared" si="38"/>
        <v>9.3723605288847933E-2</v>
      </c>
      <c r="F100" s="7">
        <f t="shared" si="38"/>
        <v>7.2648579205203401E-2</v>
      </c>
      <c r="G100" s="7">
        <f t="shared" si="38"/>
        <v>0.11251167215417879</v>
      </c>
      <c r="H100" s="7">
        <f t="shared" ref="H100:J102" si="39">LOG10(H90)-$A100</f>
        <v>3.5078092376074066E-2</v>
      </c>
      <c r="I100" s="7">
        <f t="shared" si="39"/>
        <v>4.0795995797912266E-2</v>
      </c>
      <c r="J100" s="7">
        <f t="shared" si="39"/>
        <v>2.5020854211156074E-2</v>
      </c>
      <c r="K100" s="7">
        <v>7.926300011322196E-2</v>
      </c>
      <c r="L100" s="7"/>
    </row>
    <row r="101" spans="1:12">
      <c r="A101" s="7">
        <v>1.39</v>
      </c>
      <c r="B101" s="2">
        <v>3</v>
      </c>
      <c r="C101" s="7">
        <f t="shared" si="36"/>
        <v>0.24648789635336543</v>
      </c>
      <c r="D101" s="7">
        <f t="shared" ref="D101:G101" si="40">LOG10(D91)-$A101</f>
        <v>0.24346845557958652</v>
      </c>
      <c r="E101" s="7">
        <f t="shared" si="40"/>
        <v>0.23634036737504238</v>
      </c>
      <c r="F101" s="7">
        <f t="shared" si="40"/>
        <v>0.24346845557958652</v>
      </c>
      <c r="G101" s="7">
        <f t="shared" si="40"/>
        <v>0.2383889300503117</v>
      </c>
      <c r="H101" s="7">
        <f t="shared" si="39"/>
        <v>0.19546072950850069</v>
      </c>
      <c r="I101" s="7">
        <f t="shared" si="39"/>
        <v>0.2043925503754267</v>
      </c>
      <c r="J101" s="7">
        <f t="shared" si="39"/>
        <v>0.20879050676311528</v>
      </c>
      <c r="K101" s="7">
        <v>0.19858291751985502</v>
      </c>
      <c r="L101" s="7"/>
    </row>
    <row r="102" spans="1:12">
      <c r="A102" s="7">
        <v>1.6140000000000001</v>
      </c>
      <c r="B102" s="2">
        <v>4</v>
      </c>
      <c r="C102" s="7">
        <f t="shared" si="36"/>
        <v>0.20882164530310443</v>
      </c>
      <c r="D102" s="7">
        <f t="shared" ref="D102:G102" si="41">LOG10(D92)-$A102</f>
        <v>0.19891335664285537</v>
      </c>
      <c r="E102" s="7">
        <f t="shared" si="41"/>
        <v>0.1748751157754167</v>
      </c>
      <c r="F102" s="7">
        <f t="shared" si="41"/>
        <v>0.18534054945358158</v>
      </c>
      <c r="G102" s="7">
        <f t="shared" si="41"/>
        <v>0.20224129999178286</v>
      </c>
      <c r="H102" s="7">
        <f t="shared" si="39"/>
        <v>0.13650839485134614</v>
      </c>
      <c r="I102" s="7">
        <f t="shared" si="39"/>
        <v>0.11999928653838676</v>
      </c>
      <c r="J102" s="7">
        <f t="shared" si="39"/>
        <v>0.11516478969276989</v>
      </c>
      <c r="K102" s="7">
        <v>0.16067913693353453</v>
      </c>
    </row>
    <row r="103" spans="1:12">
      <c r="A103" s="7">
        <v>1.4890000000000001</v>
      </c>
      <c r="B103" s="2">
        <v>5</v>
      </c>
      <c r="C103" s="7">
        <f t="shared" si="36"/>
        <v>0.16421251377534363</v>
      </c>
      <c r="D103" s="7"/>
      <c r="E103" s="7">
        <f t="shared" ref="E103:G103" si="42">LOG10(E93)-$A103</f>
        <v>0.13424929039790046</v>
      </c>
      <c r="F103" s="7">
        <f t="shared" si="42"/>
        <v>0.14446845557958632</v>
      </c>
      <c r="G103" s="7">
        <f t="shared" si="42"/>
        <v>0.13424929039790046</v>
      </c>
      <c r="H103" s="7"/>
      <c r="K103" s="7">
        <v>0.1033001540388061</v>
      </c>
    </row>
    <row r="104" spans="1:12">
      <c r="A104" s="7">
        <v>1.5640000000000001</v>
      </c>
      <c r="B104" s="2">
        <v>6</v>
      </c>
      <c r="C104" s="7">
        <f t="shared" si="36"/>
        <v>0.17636268949424383</v>
      </c>
      <c r="D104" s="7">
        <f t="shared" ref="D104:G104" si="43">LOG10(D94)-$A104</f>
        <v>0.18029298312267628</v>
      </c>
      <c r="E104" s="7">
        <f t="shared" si="43"/>
        <v>0.16839375982296856</v>
      </c>
      <c r="F104" s="7">
        <f t="shared" si="43"/>
        <v>0.17636268949424383</v>
      </c>
      <c r="G104" s="7">
        <f t="shared" si="43"/>
        <v>0.18029298312267628</v>
      </c>
      <c r="H104" s="7"/>
      <c r="K104" s="7">
        <v>0.13843053644552539</v>
      </c>
    </row>
    <row r="105" spans="1:12">
      <c r="A105" s="7">
        <v>1.5509999999999999</v>
      </c>
      <c r="B105" s="2">
        <v>14</v>
      </c>
      <c r="C105" s="7">
        <f t="shared" si="36"/>
        <v>0.18299928653838693</v>
      </c>
      <c r="D105" s="7">
        <f t="shared" ref="D105:G105" si="44">LOG10(D95)-$A105</f>
        <v>0.16500334363479929</v>
      </c>
      <c r="E105" s="7">
        <f t="shared" si="44"/>
        <v>0.18139375982296868</v>
      </c>
      <c r="F105" s="7">
        <f t="shared" si="44"/>
        <v>0.16500334363479929</v>
      </c>
      <c r="G105" s="7">
        <f t="shared" si="44"/>
        <v>0.16080722904119105</v>
      </c>
      <c r="H105" s="7">
        <f>LOG10(H95)-$A105</f>
        <v>0.13741982200271075</v>
      </c>
      <c r="I105" s="7">
        <f>LOG10(I95)-$A105</f>
        <v>9.930752313193647E-2</v>
      </c>
      <c r="K105" s="7">
        <v>0.12832693311476717</v>
      </c>
    </row>
    <row r="106" spans="1:12">
      <c r="A106" s="7">
        <v>1.7669999999999999</v>
      </c>
      <c r="B106" s="2">
        <v>10</v>
      </c>
      <c r="C106" s="7">
        <f t="shared" si="36"/>
        <v>6.5508912706236488E-2</v>
      </c>
      <c r="D106" s="7">
        <f t="shared" ref="D106:G106" si="45">LOG10(D96)-$A106</f>
        <v>0.11949072517248194</v>
      </c>
      <c r="E106" s="7">
        <f t="shared" si="45"/>
        <v>7.809804001425702E-2</v>
      </c>
      <c r="F106" s="7">
        <f t="shared" si="45"/>
        <v>5.2543935541868869E-2</v>
      </c>
      <c r="G106" s="7">
        <f t="shared" si="45"/>
        <v>0.10223171973097633</v>
      </c>
      <c r="K106" s="7">
        <v>6.5863583597245201E-2</v>
      </c>
    </row>
    <row r="107" spans="1:12">
      <c r="A107" s="7">
        <v>1.014</v>
      </c>
      <c r="B107" s="2">
        <v>12</v>
      </c>
      <c r="C107" s="7">
        <f t="shared" si="36"/>
        <v>0.13212803567823794</v>
      </c>
      <c r="D107" s="7">
        <f t="shared" ref="D107:G107" si="46">LOG10(D97)-$A107</f>
        <v>0.17633169817029137</v>
      </c>
      <c r="E107" s="7">
        <f t="shared" si="46"/>
        <v>0.17633169817029137</v>
      </c>
      <c r="F107" s="7">
        <f t="shared" si="46"/>
        <v>0.14736800223497482</v>
      </c>
      <c r="G107" s="7">
        <f t="shared" si="46"/>
        <v>0.16209125905568134</v>
      </c>
      <c r="K107" s="7">
        <v>0.12517917572291015</v>
      </c>
    </row>
    <row r="108" spans="1:12">
      <c r="B108" s="10"/>
      <c r="C108" s="10" t="s">
        <v>7</v>
      </c>
      <c r="D108" s="10" t="s">
        <v>8</v>
      </c>
      <c r="E108" s="10" t="s">
        <v>9</v>
      </c>
      <c r="F108" s="10" t="s">
        <v>10</v>
      </c>
      <c r="G108" s="10" t="s">
        <v>11</v>
      </c>
      <c r="H108" s="10" t="s">
        <v>12</v>
      </c>
      <c r="J108" s="2" t="s">
        <v>37</v>
      </c>
      <c r="K108" s="2" t="s">
        <v>13</v>
      </c>
      <c r="L108" s="2" t="s">
        <v>14</v>
      </c>
    </row>
    <row r="109" spans="1:12">
      <c r="B109" s="1">
        <v>7</v>
      </c>
      <c r="C109" s="1">
        <f>COUNT(C89:G89)</f>
        <v>5</v>
      </c>
      <c r="D109" s="8">
        <f>AVERAGE(C89:G89)</f>
        <v>62.2</v>
      </c>
      <c r="E109" s="1">
        <f>MIN(C89:G89)</f>
        <v>57</v>
      </c>
      <c r="F109" s="1">
        <f>MAX(C89:G89)</f>
        <v>65</v>
      </c>
      <c r="G109" s="8">
        <f>STDEV(C89:G89)</f>
        <v>3.03315017762062</v>
      </c>
      <c r="H109" s="9">
        <f t="shared" ref="H109:H117" si="47">G109*100/D109</f>
        <v>4.8764472309013183</v>
      </c>
      <c r="I109" s="1">
        <v>7</v>
      </c>
      <c r="J109" s="7">
        <f>LOG10(D109)-$A99</f>
        <v>0.11179038469081881</v>
      </c>
      <c r="K109" s="7">
        <f t="shared" ref="K109:L117" si="48">LOG10(E109)-$A99</f>
        <v>7.3874855672491524E-2</v>
      </c>
      <c r="L109" s="7">
        <f t="shared" si="48"/>
        <v>0.13091335664285553</v>
      </c>
    </row>
    <row r="110" spans="1:12">
      <c r="B110" s="1">
        <v>1</v>
      </c>
      <c r="C110" s="1">
        <f t="shared" ref="C110:C117" si="49">COUNT(C90:G90)</f>
        <v>5</v>
      </c>
      <c r="D110" s="8">
        <f t="shared" ref="D110:D117" si="50">AVERAGE(C90:G90)</f>
        <v>96.14</v>
      </c>
      <c r="E110" s="1">
        <f t="shared" ref="E110:E117" si="51">MIN(C90:G90)</f>
        <v>90.5</v>
      </c>
      <c r="F110" s="1">
        <f t="shared" ref="F110:F117" si="52">MAX(C90:G90)</f>
        <v>100</v>
      </c>
      <c r="G110" s="8">
        <f t="shared" ref="G110:G117" si="53">STDEV(C90:G90)</f>
        <v>3.787875393937874</v>
      </c>
      <c r="H110" s="9">
        <f t="shared" si="47"/>
        <v>3.9399577636133492</v>
      </c>
      <c r="I110" s="1">
        <v>1</v>
      </c>
      <c r="J110" s="7">
        <f t="shared" ref="J110:J117" si="54">LOG10(D110)-$A100</f>
        <v>9.8904117792628199E-2</v>
      </c>
      <c r="K110" s="7">
        <f t="shared" si="48"/>
        <v>7.2648579205203401E-2</v>
      </c>
      <c r="L110" s="7">
        <f t="shared" si="48"/>
        <v>0.1160000000000001</v>
      </c>
    </row>
    <row r="111" spans="1:12">
      <c r="B111" s="1">
        <v>3</v>
      </c>
      <c r="C111" s="1">
        <f t="shared" si="49"/>
        <v>5</v>
      </c>
      <c r="D111" s="8">
        <f t="shared" si="50"/>
        <v>42.82</v>
      </c>
      <c r="E111" s="1">
        <f t="shared" si="51"/>
        <v>42.3</v>
      </c>
      <c r="F111" s="1">
        <f t="shared" si="52"/>
        <v>43.3</v>
      </c>
      <c r="G111" s="8">
        <f t="shared" si="53"/>
        <v>0.40865633483405106</v>
      </c>
      <c r="H111" s="9">
        <f t="shared" si="47"/>
        <v>0.95435855869698982</v>
      </c>
      <c r="I111" s="1">
        <v>3</v>
      </c>
      <c r="J111" s="7">
        <f t="shared" si="54"/>
        <v>0.24164666295841952</v>
      </c>
      <c r="K111" s="7">
        <f t="shared" si="48"/>
        <v>0.23634036737504238</v>
      </c>
      <c r="L111" s="7">
        <f t="shared" si="48"/>
        <v>0.24648789635336543</v>
      </c>
    </row>
    <row r="112" spans="1:12">
      <c r="B112" s="1">
        <v>4</v>
      </c>
      <c r="C112" s="1">
        <f t="shared" si="49"/>
        <v>5</v>
      </c>
      <c r="D112" s="8">
        <f t="shared" si="50"/>
        <v>64.3</v>
      </c>
      <c r="E112" s="1">
        <f t="shared" si="51"/>
        <v>61.5</v>
      </c>
      <c r="F112" s="1">
        <f t="shared" si="52"/>
        <v>66.5</v>
      </c>
      <c r="G112" s="8">
        <f t="shared" si="53"/>
        <v>2.0186629238186349</v>
      </c>
      <c r="H112" s="9">
        <f t="shared" si="47"/>
        <v>3.1394446715686395</v>
      </c>
      <c r="I112" s="1">
        <v>4</v>
      </c>
      <c r="J112" s="7">
        <f t="shared" si="54"/>
        <v>0.19421097292422185</v>
      </c>
      <c r="K112" s="7">
        <f t="shared" si="48"/>
        <v>0.1748751157754167</v>
      </c>
      <c r="L112" s="7">
        <f t="shared" si="48"/>
        <v>0.20882164530310443</v>
      </c>
    </row>
    <row r="113" spans="1:12">
      <c r="B113" s="1">
        <v>5</v>
      </c>
      <c r="C113" s="1">
        <f t="shared" si="49"/>
        <v>4</v>
      </c>
      <c r="D113" s="8">
        <f t="shared" si="50"/>
        <v>43</v>
      </c>
      <c r="E113" s="1">
        <f t="shared" si="51"/>
        <v>42</v>
      </c>
      <c r="F113" s="1">
        <f t="shared" si="52"/>
        <v>45</v>
      </c>
      <c r="G113" s="8">
        <f t="shared" si="53"/>
        <v>1.4142135623730951</v>
      </c>
      <c r="H113" s="9">
        <f t="shared" si="47"/>
        <v>3.2888687497048723</v>
      </c>
      <c r="I113" s="1">
        <v>5</v>
      </c>
      <c r="J113" s="7">
        <f t="shared" si="54"/>
        <v>0.14446845557958632</v>
      </c>
      <c r="K113" s="7">
        <f t="shared" si="48"/>
        <v>0.13424929039790046</v>
      </c>
      <c r="L113" s="7">
        <f t="shared" si="48"/>
        <v>0.16421251377534363</v>
      </c>
    </row>
    <row r="114" spans="1:12">
      <c r="B114" s="1">
        <v>6</v>
      </c>
      <c r="C114" s="1">
        <f t="shared" si="49"/>
        <v>5</v>
      </c>
      <c r="D114" s="8">
        <f t="shared" si="50"/>
        <v>55</v>
      </c>
      <c r="E114" s="1">
        <f t="shared" si="51"/>
        <v>54</v>
      </c>
      <c r="F114" s="1">
        <f t="shared" si="52"/>
        <v>55.5</v>
      </c>
      <c r="G114" s="8">
        <f t="shared" si="53"/>
        <v>0.61237243569579447</v>
      </c>
      <c r="H114" s="9">
        <f t="shared" si="47"/>
        <v>1.1134044285378082</v>
      </c>
      <c r="I114" s="1">
        <v>6</v>
      </c>
      <c r="J114" s="7">
        <f t="shared" si="54"/>
        <v>0.17636268949424383</v>
      </c>
      <c r="K114" s="7">
        <f t="shared" si="48"/>
        <v>0.16839375982296856</v>
      </c>
      <c r="L114" s="7">
        <f t="shared" si="48"/>
        <v>0.18029298312267628</v>
      </c>
    </row>
    <row r="115" spans="1:12">
      <c r="B115" s="1">
        <v>14</v>
      </c>
      <c r="C115" s="1">
        <f t="shared" si="49"/>
        <v>5</v>
      </c>
      <c r="D115" s="8">
        <f t="shared" si="50"/>
        <v>52.739999999999995</v>
      </c>
      <c r="E115" s="1">
        <f t="shared" si="51"/>
        <v>51.5</v>
      </c>
      <c r="F115" s="1">
        <f t="shared" si="52"/>
        <v>54.2</v>
      </c>
      <c r="G115" s="8">
        <f t="shared" si="53"/>
        <v>1.2601587201618698</v>
      </c>
      <c r="H115" s="9">
        <f t="shared" si="47"/>
        <v>2.3893794466474589</v>
      </c>
      <c r="I115" s="1">
        <v>14</v>
      </c>
      <c r="J115" s="7">
        <f t="shared" si="54"/>
        <v>0.17114012545741564</v>
      </c>
      <c r="K115" s="7">
        <f t="shared" si="48"/>
        <v>0.16080722904119105</v>
      </c>
      <c r="L115" s="7">
        <f t="shared" si="48"/>
        <v>0.18299928653838693</v>
      </c>
    </row>
    <row r="116" spans="1:12">
      <c r="B116" s="1">
        <v>10</v>
      </c>
      <c r="C116" s="1">
        <f t="shared" si="49"/>
        <v>5</v>
      </c>
      <c r="D116" s="8">
        <f t="shared" si="50"/>
        <v>71</v>
      </c>
      <c r="E116" s="1">
        <f t="shared" si="51"/>
        <v>66</v>
      </c>
      <c r="F116" s="1">
        <f t="shared" si="52"/>
        <v>77</v>
      </c>
      <c r="G116" s="8">
        <f t="shared" si="53"/>
        <v>4.4721359549995796</v>
      </c>
      <c r="H116" s="9">
        <f t="shared" si="47"/>
        <v>6.2987830352106755</v>
      </c>
      <c r="I116" s="1">
        <v>10</v>
      </c>
      <c r="J116" s="7">
        <f t="shared" si="54"/>
        <v>8.4258348719075338E-2</v>
      </c>
      <c r="K116" s="7">
        <f t="shared" si="48"/>
        <v>5.2543935541868869E-2</v>
      </c>
      <c r="L116" s="7">
        <f t="shared" si="48"/>
        <v>0.11949072517248194</v>
      </c>
    </row>
    <row r="117" spans="1:12">
      <c r="B117" s="1">
        <v>12</v>
      </c>
      <c r="C117" s="1">
        <f t="shared" si="49"/>
        <v>5</v>
      </c>
      <c r="D117" s="8">
        <f t="shared" si="50"/>
        <v>14.9</v>
      </c>
      <c r="E117" s="1">
        <f t="shared" si="51"/>
        <v>14</v>
      </c>
      <c r="F117" s="1">
        <f t="shared" si="52"/>
        <v>15.5</v>
      </c>
      <c r="G117" s="8">
        <f t="shared" si="53"/>
        <v>0.65192024052026487</v>
      </c>
      <c r="H117" s="9">
        <f t="shared" si="47"/>
        <v>4.3753036276527837</v>
      </c>
      <c r="I117" s="1">
        <v>12</v>
      </c>
      <c r="J117" s="7">
        <f t="shared" si="54"/>
        <v>0.15918626841227401</v>
      </c>
      <c r="K117" s="7">
        <f t="shared" si="48"/>
        <v>0.13212803567823794</v>
      </c>
      <c r="L117" s="7">
        <f t="shared" si="48"/>
        <v>0.17633169817029137</v>
      </c>
    </row>
    <row r="118" spans="1:12">
      <c r="A118" s="2" t="s">
        <v>23</v>
      </c>
      <c r="B118" s="2" t="s">
        <v>23</v>
      </c>
      <c r="C118" s="2">
        <v>2478</v>
      </c>
      <c r="D118" s="10">
        <v>72997</v>
      </c>
      <c r="E118" s="10">
        <v>73001</v>
      </c>
      <c r="F118" s="10">
        <v>72995</v>
      </c>
      <c r="G118" s="1" t="s">
        <v>24</v>
      </c>
      <c r="H118" s="10">
        <v>2470</v>
      </c>
      <c r="I118" s="10" t="s">
        <v>25</v>
      </c>
    </row>
    <row r="119" spans="1:12">
      <c r="B119" s="2">
        <v>7</v>
      </c>
      <c r="C119" s="1">
        <v>57</v>
      </c>
      <c r="D119" s="1">
        <v>63</v>
      </c>
      <c r="E119" s="1">
        <v>53</v>
      </c>
      <c r="F119" s="1">
        <v>55</v>
      </c>
      <c r="G119" s="1">
        <v>57</v>
      </c>
      <c r="H119" s="1">
        <v>68</v>
      </c>
      <c r="I119" s="1">
        <v>62</v>
      </c>
    </row>
    <row r="120" spans="1:12">
      <c r="B120" s="2">
        <v>1</v>
      </c>
      <c r="C120" s="1">
        <v>92.5</v>
      </c>
      <c r="D120" s="1">
        <v>98</v>
      </c>
      <c r="E120" s="1">
        <v>88</v>
      </c>
      <c r="F120" s="1">
        <v>88</v>
      </c>
      <c r="G120" s="1">
        <v>91</v>
      </c>
      <c r="H120" s="1">
        <v>96</v>
      </c>
      <c r="I120" s="1">
        <v>96</v>
      </c>
    </row>
    <row r="121" spans="1:12">
      <c r="B121" s="2">
        <v>3</v>
      </c>
      <c r="C121" s="1">
        <v>38.1</v>
      </c>
      <c r="D121" s="1">
        <v>41.5</v>
      </c>
      <c r="E121" s="1">
        <v>38.5</v>
      </c>
      <c r="F121" s="1">
        <v>39.5</v>
      </c>
      <c r="G121" s="1">
        <v>37.5</v>
      </c>
      <c r="H121" s="1">
        <v>41</v>
      </c>
      <c r="I121" s="1">
        <v>40</v>
      </c>
    </row>
    <row r="122" spans="1:12">
      <c r="B122" s="2">
        <v>4</v>
      </c>
      <c r="C122" s="32"/>
      <c r="D122" s="1">
        <v>66</v>
      </c>
      <c r="E122" s="1">
        <v>58.1</v>
      </c>
      <c r="F122" s="1">
        <v>62.5</v>
      </c>
      <c r="G122" s="1">
        <v>59</v>
      </c>
      <c r="H122" s="1">
        <v>64</v>
      </c>
      <c r="I122" s="1">
        <v>64</v>
      </c>
    </row>
    <row r="123" spans="1:12">
      <c r="B123" s="2">
        <v>5</v>
      </c>
      <c r="C123" s="1">
        <v>44</v>
      </c>
      <c r="D123" s="1">
        <v>49</v>
      </c>
      <c r="E123" s="1">
        <v>43</v>
      </c>
      <c r="F123" s="1">
        <v>43</v>
      </c>
      <c r="G123" s="1">
        <v>43.5</v>
      </c>
      <c r="H123" s="1">
        <v>49</v>
      </c>
      <c r="I123" s="1">
        <v>44</v>
      </c>
    </row>
    <row r="124" spans="1:12">
      <c r="B124" s="2">
        <v>6</v>
      </c>
      <c r="C124" s="1">
        <v>49</v>
      </c>
      <c r="D124" s="1">
        <v>56.2</v>
      </c>
      <c r="E124" s="1">
        <v>49.1</v>
      </c>
      <c r="F124" s="1">
        <v>48</v>
      </c>
      <c r="G124" s="1">
        <v>49</v>
      </c>
      <c r="H124" s="1">
        <v>53</v>
      </c>
      <c r="I124" s="1">
        <v>53</v>
      </c>
    </row>
    <row r="125" spans="1:12">
      <c r="B125" s="2">
        <v>14</v>
      </c>
      <c r="C125" s="1">
        <v>48</v>
      </c>
      <c r="D125" s="1">
        <v>53</v>
      </c>
      <c r="E125" s="1">
        <v>48.9</v>
      </c>
      <c r="F125" s="1">
        <v>47</v>
      </c>
      <c r="G125" s="1">
        <v>46.1</v>
      </c>
      <c r="H125" s="1">
        <v>50.5</v>
      </c>
      <c r="I125" s="1">
        <v>50.5</v>
      </c>
    </row>
    <row r="126" spans="1:12">
      <c r="B126" s="2">
        <v>10</v>
      </c>
      <c r="C126" s="1">
        <v>63</v>
      </c>
      <c r="D126" s="1">
        <v>67</v>
      </c>
      <c r="E126" s="1">
        <v>60</v>
      </c>
      <c r="F126" s="1">
        <v>58</v>
      </c>
      <c r="G126" s="1">
        <v>64</v>
      </c>
      <c r="H126" s="1">
        <v>68</v>
      </c>
      <c r="I126" s="1">
        <v>67</v>
      </c>
    </row>
    <row r="127" spans="1:12">
      <c r="B127" s="2">
        <v>12</v>
      </c>
      <c r="C127" s="1">
        <v>22</v>
      </c>
      <c r="D127" s="1">
        <v>18.5</v>
      </c>
      <c r="E127" s="1">
        <v>18.5</v>
      </c>
      <c r="F127" s="1">
        <v>21</v>
      </c>
      <c r="G127" s="1">
        <v>19.5</v>
      </c>
      <c r="H127" s="1">
        <v>16.5</v>
      </c>
      <c r="I127" s="1">
        <v>19</v>
      </c>
    </row>
    <row r="128" spans="1:12">
      <c r="A128" s="1" t="s">
        <v>5</v>
      </c>
      <c r="C128" s="10">
        <f t="shared" ref="C128:I128" si="55">C118</f>
        <v>2478</v>
      </c>
      <c r="D128" s="10">
        <f t="shared" si="55"/>
        <v>72997</v>
      </c>
      <c r="E128" s="10">
        <f t="shared" si="55"/>
        <v>73001</v>
      </c>
      <c r="F128" s="10">
        <f t="shared" si="55"/>
        <v>72995</v>
      </c>
      <c r="G128" s="10" t="str">
        <f t="shared" si="55"/>
        <v>82703(3)</v>
      </c>
      <c r="H128" s="10">
        <f t="shared" si="55"/>
        <v>2470</v>
      </c>
      <c r="I128" s="10" t="str">
        <f t="shared" si="55"/>
        <v>82703(5)</v>
      </c>
    </row>
    <row r="129" spans="1:12">
      <c r="A129" s="7">
        <v>1.6819999999999999</v>
      </c>
      <c r="B129" s="2">
        <v>7</v>
      </c>
      <c r="C129" s="7">
        <f t="shared" ref="C129:I137" si="56">LOG10(C119)-$A129</f>
        <v>7.3874855672491524E-2</v>
      </c>
      <c r="D129" s="7">
        <f t="shared" si="56"/>
        <v>0.11734054945358174</v>
      </c>
      <c r="E129" s="7">
        <f t="shared" si="56"/>
        <v>4.2275869600788996E-2</v>
      </c>
      <c r="F129" s="7">
        <f t="shared" si="56"/>
        <v>5.8362689494243947E-2</v>
      </c>
      <c r="G129" s="7">
        <f t="shared" si="56"/>
        <v>7.3874855672491524E-2</v>
      </c>
      <c r="H129" s="7">
        <f t="shared" si="56"/>
        <v>0.15050891270623645</v>
      </c>
      <c r="I129" s="7">
        <f t="shared" si="56"/>
        <v>0.11039168949825395</v>
      </c>
    </row>
    <row r="130" spans="1:12">
      <c r="A130" s="7">
        <v>1.8839999999999999</v>
      </c>
      <c r="B130" s="2">
        <v>1</v>
      </c>
      <c r="C130" s="7">
        <f t="shared" si="56"/>
        <v>8.2141732739032802E-2</v>
      </c>
      <c r="D130" s="7">
        <f t="shared" si="56"/>
        <v>0.10722607569249498</v>
      </c>
      <c r="E130" s="7">
        <f t="shared" si="56"/>
        <v>6.0482672150168781E-2</v>
      </c>
      <c r="F130" s="7">
        <f t="shared" si="56"/>
        <v>6.0482672150168781E-2</v>
      </c>
      <c r="G130" s="7">
        <f t="shared" si="56"/>
        <v>7.5041392321093747E-2</v>
      </c>
      <c r="H130" s="7">
        <f t="shared" si="56"/>
        <v>9.8271233039568529E-2</v>
      </c>
      <c r="I130" s="7">
        <f t="shared" si="56"/>
        <v>9.8271233039568529E-2</v>
      </c>
    </row>
    <row r="131" spans="1:12">
      <c r="A131" s="7">
        <v>1.39</v>
      </c>
      <c r="B131" s="2">
        <v>3</v>
      </c>
      <c r="C131" s="7">
        <f t="shared" si="56"/>
        <v>0.1909249756756195</v>
      </c>
      <c r="D131" s="7">
        <f t="shared" si="56"/>
        <v>0.22804809671209281</v>
      </c>
      <c r="E131" s="7">
        <f t="shared" si="56"/>
        <v>0.19546072950850069</v>
      </c>
      <c r="F131" s="7">
        <f t="shared" si="56"/>
        <v>0.20659709562646023</v>
      </c>
      <c r="G131" s="7">
        <f t="shared" si="56"/>
        <v>0.18403126772771894</v>
      </c>
      <c r="H131" s="7">
        <f t="shared" si="56"/>
        <v>0.22278385671973555</v>
      </c>
      <c r="I131" s="7">
        <f t="shared" si="56"/>
        <v>0.21205999132796238</v>
      </c>
    </row>
    <row r="132" spans="1:12">
      <c r="A132" s="7">
        <v>1.6140000000000001</v>
      </c>
      <c r="B132" s="2">
        <v>4</v>
      </c>
      <c r="C132" s="7"/>
      <c r="D132" s="7">
        <f t="shared" si="56"/>
        <v>0.20554393554186867</v>
      </c>
      <c r="E132" s="7">
        <f t="shared" si="56"/>
        <v>0.15017613239033056</v>
      </c>
      <c r="F132" s="7">
        <f t="shared" si="56"/>
        <v>0.18188001734407511</v>
      </c>
      <c r="G132" s="7">
        <f t="shared" si="56"/>
        <v>0.15685201164214413</v>
      </c>
      <c r="H132" s="7">
        <f t="shared" si="56"/>
        <v>0.19217997398388698</v>
      </c>
      <c r="I132" s="7">
        <f t="shared" si="56"/>
        <v>0.19217997398388698</v>
      </c>
    </row>
    <row r="133" spans="1:12">
      <c r="A133" s="7">
        <v>1.4890000000000001</v>
      </c>
      <c r="B133" s="2">
        <v>5</v>
      </c>
      <c r="C133" s="7">
        <f>LOG10(C123)-$A133</f>
        <v>0.15445267648618732</v>
      </c>
      <c r="D133" s="7">
        <f t="shared" si="56"/>
        <v>0.20119608002851352</v>
      </c>
      <c r="E133" s="7">
        <f t="shared" si="56"/>
        <v>0.14446845557958632</v>
      </c>
      <c r="F133" s="7">
        <f t="shared" si="56"/>
        <v>0.14446845557958632</v>
      </c>
      <c r="G133" s="7">
        <f t="shared" si="56"/>
        <v>0.14948925695463733</v>
      </c>
      <c r="H133" s="7">
        <f t="shared" si="56"/>
        <v>0.20119608002851352</v>
      </c>
      <c r="I133" s="7">
        <f t="shared" si="56"/>
        <v>0.15445267648618732</v>
      </c>
    </row>
    <row r="134" spans="1:12">
      <c r="A134" s="7">
        <v>1.5640000000000001</v>
      </c>
      <c r="B134" s="2">
        <v>6</v>
      </c>
      <c r="C134" s="7">
        <f>LOG10(C124)-$A134</f>
        <v>0.12619608002851357</v>
      </c>
      <c r="D134" s="7">
        <f t="shared" si="56"/>
        <v>0.18573631556906101</v>
      </c>
      <c r="E134" s="7">
        <f t="shared" si="56"/>
        <v>0.12708149212296838</v>
      </c>
      <c r="F134" s="7">
        <f t="shared" si="56"/>
        <v>0.11724123737558712</v>
      </c>
      <c r="G134" s="7">
        <f t="shared" si="56"/>
        <v>0.12619608002851357</v>
      </c>
      <c r="H134" s="7">
        <f t="shared" si="56"/>
        <v>0.16027586960078888</v>
      </c>
      <c r="I134" s="7">
        <f t="shared" si="56"/>
        <v>0.16027586960078888</v>
      </c>
    </row>
    <row r="135" spans="1:12">
      <c r="A135" s="7">
        <v>1.5509999999999999</v>
      </c>
      <c r="B135" s="2">
        <v>14</v>
      </c>
      <c r="C135" s="7">
        <f>LOG10(C125)-$A135</f>
        <v>0.13024123737558724</v>
      </c>
      <c r="D135" s="7">
        <f t="shared" si="56"/>
        <v>0.173275869600789</v>
      </c>
      <c r="E135" s="7">
        <f t="shared" si="56"/>
        <v>0.13830885912362034</v>
      </c>
      <c r="F135" s="7">
        <f t="shared" si="56"/>
        <v>0.12109785793571759</v>
      </c>
      <c r="G135" s="7">
        <f t="shared" si="56"/>
        <v>0.11270092538964827</v>
      </c>
      <c r="H135" s="7">
        <f t="shared" si="56"/>
        <v>0.15229137811866145</v>
      </c>
      <c r="I135" s="7">
        <f t="shared" si="56"/>
        <v>0.15229137811866145</v>
      </c>
    </row>
    <row r="136" spans="1:12">
      <c r="A136" s="7">
        <v>1.7669999999999999</v>
      </c>
      <c r="B136" s="2">
        <v>10</v>
      </c>
      <c r="C136" s="7">
        <f>LOG10(C126)-$A136</f>
        <v>3.2340549453581779E-2</v>
      </c>
      <c r="D136" s="7">
        <f t="shared" si="56"/>
        <v>5.9074802700826545E-2</v>
      </c>
      <c r="E136" s="7">
        <f t="shared" si="56"/>
        <v>1.1151250383643729E-2</v>
      </c>
      <c r="F136" s="7">
        <f t="shared" si="56"/>
        <v>-3.5720064370625693E-3</v>
      </c>
      <c r="G136" s="7">
        <f t="shared" si="56"/>
        <v>3.9179973983887173E-2</v>
      </c>
      <c r="H136" s="7">
        <f t="shared" si="56"/>
        <v>6.5508912706236488E-2</v>
      </c>
      <c r="I136" s="7">
        <f t="shared" si="56"/>
        <v>5.9074802700826545E-2</v>
      </c>
    </row>
    <row r="137" spans="1:12">
      <c r="A137" s="7">
        <v>1.014</v>
      </c>
      <c r="B137" s="2">
        <v>12</v>
      </c>
      <c r="C137" s="7">
        <f>LOG10(C127)-$A137</f>
        <v>0.32842268082220616</v>
      </c>
      <c r="D137" s="7">
        <f t="shared" si="56"/>
        <v>0.25317172840301372</v>
      </c>
      <c r="E137" s="7">
        <f t="shared" si="56"/>
        <v>0.25317172840301372</v>
      </c>
      <c r="F137" s="7">
        <f t="shared" si="56"/>
        <v>0.30821929473391929</v>
      </c>
      <c r="G137" s="7">
        <f t="shared" si="56"/>
        <v>0.27603461136251806</v>
      </c>
      <c r="H137" s="7">
        <f t="shared" si="56"/>
        <v>0.20348394421390625</v>
      </c>
      <c r="I137" s="7">
        <f t="shared" si="56"/>
        <v>0.26475360095282885</v>
      </c>
    </row>
    <row r="138" spans="1:12">
      <c r="B138" s="10"/>
      <c r="C138" s="10" t="s">
        <v>7</v>
      </c>
      <c r="D138" s="10" t="s">
        <v>8</v>
      </c>
      <c r="E138" s="10" t="s">
        <v>9</v>
      </c>
      <c r="F138" s="10" t="s">
        <v>10</v>
      </c>
      <c r="G138" s="10" t="s">
        <v>11</v>
      </c>
      <c r="H138" s="10" t="s">
        <v>12</v>
      </c>
      <c r="J138" s="2" t="s">
        <v>36</v>
      </c>
      <c r="K138" s="1" t="s">
        <v>13</v>
      </c>
      <c r="L138" s="1" t="s">
        <v>14</v>
      </c>
    </row>
    <row r="139" spans="1:12">
      <c r="B139" s="2">
        <v>7</v>
      </c>
      <c r="C139" s="1">
        <f>COUNT(C119:I119)</f>
        <v>7</v>
      </c>
      <c r="D139" s="8">
        <f>AVERAGE(C119:I119)</f>
        <v>59.285714285714285</v>
      </c>
      <c r="E139" s="1">
        <f>MIN(C119:I119)</f>
        <v>53</v>
      </c>
      <c r="F139" s="1">
        <f>MAX(C119:I119)</f>
        <v>68</v>
      </c>
      <c r="G139" s="9">
        <f>STDEV(C119:I119)</f>
        <v>5.2508502712826015</v>
      </c>
      <c r="H139" s="9">
        <f t="shared" ref="H139:H147" si="57">G139*100/D139</f>
        <v>8.8568558792718584</v>
      </c>
      <c r="I139" s="1">
        <v>7</v>
      </c>
      <c r="J139" s="7">
        <f>LOG10(D139)-$A129</f>
        <v>9.0950056697835846E-2</v>
      </c>
      <c r="K139" s="7">
        <f t="shared" ref="K139:L147" si="58">LOG10(E139)-$A129</f>
        <v>4.2275869600788996E-2</v>
      </c>
      <c r="L139" s="7">
        <f t="shared" si="58"/>
        <v>0.15050891270623645</v>
      </c>
    </row>
    <row r="140" spans="1:12">
      <c r="B140" s="2">
        <v>1</v>
      </c>
      <c r="C140" s="1">
        <f t="shared" ref="C140:C147" si="59">COUNT(C120:I120)</f>
        <v>7</v>
      </c>
      <c r="D140" s="8">
        <f t="shared" ref="D140:D147" si="60">AVERAGE(C120:I120)</f>
        <v>92.785714285714292</v>
      </c>
      <c r="E140" s="1">
        <f t="shared" ref="E140:E147" si="61">MIN(C120:I120)</f>
        <v>88</v>
      </c>
      <c r="F140" s="1">
        <f t="shared" ref="F140:F147" si="62">MAX(C120:I120)</f>
        <v>98</v>
      </c>
      <c r="G140" s="9">
        <f t="shared" ref="G140:G147" si="63">STDEV(C120:I120)</f>
        <v>4.0192986831985875</v>
      </c>
      <c r="H140" s="9">
        <f t="shared" si="57"/>
        <v>4.3318076647251909</v>
      </c>
      <c r="I140" s="1">
        <v>1</v>
      </c>
      <c r="J140" s="7">
        <f t="shared" ref="J140:J147" si="64">LOG10(D140)-$A130</f>
        <v>8.3481115394790084E-2</v>
      </c>
      <c r="K140" s="7">
        <f t="shared" si="58"/>
        <v>6.0482672150168781E-2</v>
      </c>
      <c r="L140" s="7">
        <f t="shared" si="58"/>
        <v>0.10722607569249498</v>
      </c>
    </row>
    <row r="141" spans="1:12">
      <c r="B141" s="2">
        <v>3</v>
      </c>
      <c r="C141" s="1">
        <f t="shared" si="59"/>
        <v>7</v>
      </c>
      <c r="D141" s="8">
        <f t="shared" si="60"/>
        <v>39.442857142857143</v>
      </c>
      <c r="E141" s="1">
        <f t="shared" si="61"/>
        <v>37.5</v>
      </c>
      <c r="F141" s="1">
        <f t="shared" si="62"/>
        <v>41.5</v>
      </c>
      <c r="G141" s="9">
        <f t="shared" si="63"/>
        <v>1.4965038621813875</v>
      </c>
      <c r="H141" s="9">
        <f t="shared" si="57"/>
        <v>3.7941061337449158</v>
      </c>
      <c r="I141" s="1">
        <v>3</v>
      </c>
      <c r="J141" s="7">
        <f t="shared" si="64"/>
        <v>0.2059683666250065</v>
      </c>
      <c r="K141" s="7">
        <f t="shared" si="58"/>
        <v>0.18403126772771894</v>
      </c>
      <c r="L141" s="7">
        <f t="shared" si="58"/>
        <v>0.22804809671209281</v>
      </c>
    </row>
    <row r="142" spans="1:12">
      <c r="B142" s="2">
        <v>4</v>
      </c>
      <c r="C142" s="1">
        <f t="shared" si="59"/>
        <v>6</v>
      </c>
      <c r="D142" s="8">
        <f t="shared" si="60"/>
        <v>62.266666666666673</v>
      </c>
      <c r="E142" s="1">
        <f t="shared" si="61"/>
        <v>58.1</v>
      </c>
      <c r="F142" s="1">
        <f t="shared" si="62"/>
        <v>66</v>
      </c>
      <c r="G142" s="9">
        <f t="shared" si="63"/>
        <v>3.0994623189622206</v>
      </c>
      <c r="H142" s="9">
        <f t="shared" si="57"/>
        <v>4.9777232103247648</v>
      </c>
      <c r="I142" s="1">
        <v>4</v>
      </c>
      <c r="J142" s="7">
        <f t="shared" si="64"/>
        <v>0.18025561717441207</v>
      </c>
      <c r="K142" s="7">
        <f t="shared" si="58"/>
        <v>0.15017613239033056</v>
      </c>
      <c r="L142" s="7">
        <f t="shared" si="58"/>
        <v>0.20554393554186867</v>
      </c>
    </row>
    <row r="143" spans="1:12">
      <c r="B143" s="2">
        <v>5</v>
      </c>
      <c r="C143" s="1">
        <f t="shared" si="59"/>
        <v>7</v>
      </c>
      <c r="D143" s="8">
        <f t="shared" si="60"/>
        <v>45.071428571428569</v>
      </c>
      <c r="E143" s="1">
        <f t="shared" si="61"/>
        <v>43</v>
      </c>
      <c r="F143" s="1">
        <f t="shared" si="62"/>
        <v>49</v>
      </c>
      <c r="G143" s="9">
        <f t="shared" si="63"/>
        <v>2.7145989794162264</v>
      </c>
      <c r="H143" s="9">
        <f t="shared" si="57"/>
        <v>6.0228820462483625</v>
      </c>
      <c r="I143" s="1">
        <v>5</v>
      </c>
      <c r="J143" s="7">
        <f t="shared" si="64"/>
        <v>0.16490132356589626</v>
      </c>
      <c r="K143" s="7">
        <f t="shared" si="58"/>
        <v>0.14446845557958632</v>
      </c>
      <c r="L143" s="7">
        <f t="shared" si="58"/>
        <v>0.20119608002851352</v>
      </c>
    </row>
    <row r="144" spans="1:12">
      <c r="B144" s="2">
        <v>6</v>
      </c>
      <c r="C144" s="1">
        <f t="shared" si="59"/>
        <v>7</v>
      </c>
      <c r="D144" s="8">
        <f t="shared" si="60"/>
        <v>51.042857142857144</v>
      </c>
      <c r="E144" s="1">
        <f t="shared" si="61"/>
        <v>48</v>
      </c>
      <c r="F144" s="1">
        <f t="shared" si="62"/>
        <v>56.2</v>
      </c>
      <c r="G144" s="9">
        <f t="shared" si="63"/>
        <v>3.0451366377975795</v>
      </c>
      <c r="H144" s="9">
        <f t="shared" si="57"/>
        <v>5.9658428392339928</v>
      </c>
      <c r="I144" s="1">
        <v>6</v>
      </c>
      <c r="J144" s="7">
        <f t="shared" si="64"/>
        <v>0.14393497618818296</v>
      </c>
      <c r="K144" s="7">
        <f t="shared" si="58"/>
        <v>0.11724123737558712</v>
      </c>
      <c r="L144" s="7">
        <f t="shared" si="58"/>
        <v>0.18573631556906101</v>
      </c>
    </row>
    <row r="145" spans="2:12">
      <c r="B145" s="2">
        <v>14</v>
      </c>
      <c r="C145" s="1">
        <f t="shared" si="59"/>
        <v>7</v>
      </c>
      <c r="D145" s="8">
        <f t="shared" si="60"/>
        <v>49.142857142857146</v>
      </c>
      <c r="E145" s="1">
        <f t="shared" si="61"/>
        <v>46.1</v>
      </c>
      <c r="F145" s="1">
        <f t="shared" si="62"/>
        <v>53</v>
      </c>
      <c r="G145" s="9">
        <f t="shared" si="63"/>
        <v>2.3726617562399843</v>
      </c>
      <c r="H145" s="9">
        <f t="shared" si="57"/>
        <v>4.8280907830464797</v>
      </c>
      <c r="I145" s="1">
        <v>14</v>
      </c>
      <c r="J145" s="7">
        <f t="shared" si="64"/>
        <v>0.14046040255727332</v>
      </c>
      <c r="K145" s="7">
        <f t="shared" si="58"/>
        <v>0.11270092538964827</v>
      </c>
      <c r="L145" s="7">
        <f t="shared" si="58"/>
        <v>0.173275869600789</v>
      </c>
    </row>
    <row r="146" spans="2:12">
      <c r="B146" s="2">
        <v>10</v>
      </c>
      <c r="C146" s="1">
        <f t="shared" si="59"/>
        <v>7</v>
      </c>
      <c r="D146" s="8">
        <f t="shared" si="60"/>
        <v>63.857142857142854</v>
      </c>
      <c r="E146" s="1">
        <f t="shared" si="61"/>
        <v>58</v>
      </c>
      <c r="F146" s="1">
        <f t="shared" si="62"/>
        <v>68</v>
      </c>
      <c r="G146" s="9">
        <f t="shared" si="63"/>
        <v>3.804758924845367</v>
      </c>
      <c r="H146" s="9">
        <f t="shared" si="57"/>
        <v>5.9582354527779797</v>
      </c>
      <c r="I146" s="1">
        <v>10</v>
      </c>
      <c r="J146" s="7">
        <f t="shared" si="64"/>
        <v>3.8209483117679799E-2</v>
      </c>
      <c r="K146" s="7">
        <f t="shared" si="58"/>
        <v>-3.5720064370625693E-3</v>
      </c>
      <c r="L146" s="7">
        <f t="shared" si="58"/>
        <v>6.5508912706236488E-2</v>
      </c>
    </row>
    <row r="147" spans="2:12">
      <c r="B147" s="2">
        <v>12</v>
      </c>
      <c r="C147" s="1">
        <f t="shared" si="59"/>
        <v>7</v>
      </c>
      <c r="D147" s="8">
        <f t="shared" si="60"/>
        <v>19.285714285714285</v>
      </c>
      <c r="E147" s="1">
        <f t="shared" si="61"/>
        <v>16.5</v>
      </c>
      <c r="F147" s="1">
        <f t="shared" si="62"/>
        <v>22</v>
      </c>
      <c r="G147" s="9">
        <f t="shared" si="63"/>
        <v>1.7994708216848745</v>
      </c>
      <c r="H147" s="9">
        <f t="shared" si="57"/>
        <v>9.3305894457734233</v>
      </c>
      <c r="I147" s="1">
        <v>12</v>
      </c>
      <c r="J147" s="7">
        <f t="shared" si="64"/>
        <v>0.27123572848074917</v>
      </c>
      <c r="K147" s="7">
        <f t="shared" si="58"/>
        <v>0.20348394421390625</v>
      </c>
      <c r="L147" s="7">
        <f t="shared" si="58"/>
        <v>0.32842268082220616</v>
      </c>
    </row>
  </sheetData>
  <phoneticPr fontId="1"/>
  <pageMargins left="0.75" right="0.75" top="1" bottom="1" header="0.4921259845" footer="0.4921259845"/>
  <headerFooter>
    <oddFooter>&amp;L_x000D_&amp;1#&amp;"Calibri"&amp;11&amp;K000000 Classification: Protected A</oddFoot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Feuil1</vt:lpstr>
      <vt:lpstr>Print_Area</vt:lpstr>
    </vt:vector>
  </TitlesOfParts>
  <Company>MUSEUM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Christina Barron-Ortiz</cp:lastModifiedBy>
  <dcterms:created xsi:type="dcterms:W3CDTF">1999-02-26T20:09:03Z</dcterms:created>
  <dcterms:modified xsi:type="dcterms:W3CDTF">2025-08-30T18:24:04Z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2025-05-14T00:48:44Z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6ab410f6-5834-4bf7-9915-58fc46a767b9</vt:lpwstr>
  </property>
  <property fmtid="{D5CDD505-2E9C-101B-9397-08002B2CF9AE}" pid="8" name="MSIP_Label_abf2ea38-542c-4b75-bd7d-582ec36a519f_ContentBits">
    <vt:lpwstr>2</vt:lpwstr>
  </property>
</Properties>
</file>